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500" windowWidth="28800" windowHeight="16320" activeTab="4"/>
  </bookViews>
  <sheets>
    <sheet name="LIGA 1" sheetId="1" r:id="rId1"/>
    <sheet name="LIGA 2" sheetId="2" r:id="rId2"/>
    <sheet name="LIGA 3" sheetId="3" r:id="rId3"/>
    <sheet name="LIGA 4" sheetId="4" r:id="rId4"/>
    <sheet name="LIGA 5" sheetId="5" r:id="rId5"/>
    <sheet name="LIGA 6" sheetId="6" r:id="rId6"/>
    <sheet name="LIGA 51" sheetId="7" r:id="rId7"/>
    <sheet name="K" sheetId="8" r:id="rId8"/>
    <sheet name="GRUPA F" sheetId="9" r:id="rId9"/>
    <sheet name="GRUPA G" sheetId="10" r:id="rId10"/>
    <sheet name="GRUPA H" sheetId="11" r:id="rId11"/>
    <sheet name="GRUPA I" sheetId="12" r:id="rId12"/>
    <sheet name="GRUPA J" sheetId="13" r:id="rId13"/>
    <sheet name="GRUPA K" sheetId="14" r:id="rId14"/>
    <sheet name="GRUPA L" sheetId="15" r:id="rId15"/>
  </sheets>
  <definedNames>
    <definedName name="_xlfn.IFERROR" hidden="1">#NAME?</definedName>
    <definedName name="_xlfn.IFNA" hidden="1">#NAME?</definedName>
    <definedName name="_xlfn.RANK.EQ" hidden="1">#NAME?</definedName>
    <definedName name="_xlfn.SINGLE" hidden="1">#NAME?</definedName>
    <definedName name="D">#REF!</definedName>
    <definedName name="CRITERIA" localSheetId="8">'GRUPA F'!$B$1:$B$1</definedName>
    <definedName name="CRITERIA" localSheetId="9">'GRUPA G'!$B$1:$B$1</definedName>
    <definedName name="CRITERIA" localSheetId="10">'GRUPA H'!$B$1:$B$1</definedName>
    <definedName name="CRITERIA" localSheetId="11">'GRUPA I'!$B$1:$B$1</definedName>
    <definedName name="CRITERIA" localSheetId="12">'GRUPA J'!$B$1:$B$1</definedName>
    <definedName name="CRITERIA" localSheetId="13">'GRUPA K'!$B$1:$B$1</definedName>
    <definedName name="CRITERIA" localSheetId="14">'GRUPA L'!$B$1:$B$1</definedName>
    <definedName name="CRITERIA" localSheetId="7">'K'!$B$1:$B$1</definedName>
    <definedName name="CRITERIA" localSheetId="0">'LIGA 1'!$B$1:$B$1</definedName>
    <definedName name="CRITERIA" localSheetId="1">'LIGA 2'!$B$1:$B$1</definedName>
    <definedName name="CRITERIA" localSheetId="2">'LIGA 3'!$B$1:$B$1</definedName>
    <definedName name="CRITERIA" localSheetId="3">'LIGA 4'!$B$1:$B$1</definedName>
    <definedName name="CRITERIA" localSheetId="4">'LIGA 5'!$B$1:$B$1</definedName>
    <definedName name="CRITERIA" localSheetId="6">'LIGA 51'!$B$1:$B$1</definedName>
    <definedName name="CRITERIA" localSheetId="5">'LIGA 6'!$B$1:$B$1</definedName>
  </definedNames>
  <calcPr fullCalcOnLoad="1"/>
</workbook>
</file>

<file path=xl/sharedStrings.xml><?xml version="1.0" encoding="utf-8"?>
<sst xmlns="http://schemas.openxmlformats.org/spreadsheetml/2006/main" count="833" uniqueCount="89">
  <si>
    <t>Nazwa Zespołu</t>
  </si>
  <si>
    <t>A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</si>
  <si>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</si>
  <si>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</si>
  <si>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</si>
  <si>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</si>
  <si>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</si>
  <si>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</si>
  <si>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</si>
  <si>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</si>
  <si>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Meczów</t>
  </si>
  <si>
    <t>Punktów za wygraną</t>
  </si>
  <si>
    <t>Punktów za przegraną</t>
  </si>
  <si>
    <t>GRUPA</t>
  </si>
  <si>
    <t>h1</t>
  </si>
  <si>
    <t>h2</t>
  </si>
  <si>
    <t>h3</t>
  </si>
  <si>
    <t>h4</t>
  </si>
  <si>
    <t>h5</t>
  </si>
  <si>
    <t>h6</t>
  </si>
  <si>
    <t>UWAGA: Nazwy Zespołów wpisujemy tylko w żółtych  kratkach !!!!  Wyniki wpisujemy tylko w białych i szarych kratkach !!!</t>
  </si>
  <si>
    <t>I</t>
  </si>
  <si>
    <t>Kolejność Gier:</t>
  </si>
  <si>
    <t>Mecz 1</t>
  </si>
  <si>
    <t>Mecz 2</t>
  </si>
  <si>
    <t>Mecz 3</t>
  </si>
  <si>
    <t>Mecz 4</t>
  </si>
  <si>
    <t>Mecz 5</t>
  </si>
  <si>
    <t>Mecz 6</t>
  </si>
  <si>
    <t>Mecz 7</t>
  </si>
  <si>
    <t>Mecz 8</t>
  </si>
  <si>
    <t>Mecz 9</t>
  </si>
  <si>
    <t>Mecz 10</t>
  </si>
  <si>
    <t>Mecz 11</t>
  </si>
  <si>
    <t>Mecz 12</t>
  </si>
  <si>
    <t>Mecz 13</t>
  </si>
  <si>
    <t>Mecz 14</t>
  </si>
  <si>
    <t>Mecz 15</t>
  </si>
  <si>
    <t>Wynik</t>
  </si>
  <si>
    <t>Zespoły</t>
  </si>
  <si>
    <t>B</t>
  </si>
  <si>
    <t>C</t>
  </si>
  <si>
    <t>E</t>
  </si>
  <si>
    <t>F</t>
  </si>
  <si>
    <t>G</t>
  </si>
  <si>
    <t>H</t>
  </si>
  <si>
    <t>J</t>
  </si>
  <si>
    <t>K</t>
  </si>
  <si>
    <t>L</t>
  </si>
  <si>
    <t>M</t>
  </si>
  <si>
    <t>KS METRO WARSZAWA 1</t>
  </si>
  <si>
    <t>WRZOS MIĘDZYBORÓW 1</t>
  </si>
  <si>
    <t>KS METRO WARSZAWA 2</t>
  </si>
  <si>
    <t>MOS WOLA 1</t>
  </si>
  <si>
    <t>MOS WOLA 2</t>
  </si>
  <si>
    <t>MKS MDK WARSZAWA 1</t>
  </si>
  <si>
    <t>SASKA WARSZAWA 1</t>
  </si>
  <si>
    <t>PIĄTKA WOŁOMIN 1</t>
  </si>
  <si>
    <t>UKS G8 BIELANY</t>
  </si>
  <si>
    <t>KS METRO WARSZAWA 3</t>
  </si>
  <si>
    <t>TRÓJKA KOBYŁKA 1</t>
  </si>
  <si>
    <t>OLIMP OSTROŁĘKA 1</t>
  </si>
  <si>
    <t>TRÓJKA KOBYŁKA 2</t>
  </si>
  <si>
    <t>UKS PLAS WARSZAWA</t>
  </si>
  <si>
    <t>WRZOS MIĘDZYBORÓW 2</t>
  </si>
  <si>
    <t>ISKRA WARSZAWA 1</t>
  </si>
  <si>
    <t>MUKS TIE-BREAK PIASTÓW</t>
  </si>
  <si>
    <t>MOS WOLA 3</t>
  </si>
  <si>
    <t>RCS CZARNI RADOM 2</t>
  </si>
  <si>
    <t>UKS 2 GARWOLIN 1</t>
  </si>
  <si>
    <t>WRZOS MIĘDZYBORÓW 3</t>
  </si>
  <si>
    <t>RCS CZARNI RADOM 1</t>
  </si>
  <si>
    <t>POLONEZ WYSZKÓW 2</t>
  </si>
  <si>
    <t>POLONEZ WYSZKÓW 1</t>
  </si>
  <si>
    <t>AKADEMIA WÓJTOWICZA</t>
  </si>
  <si>
    <t>PIĄTKA WOŁOMIN 2</t>
  </si>
  <si>
    <t>SPS WISŁA PŁOCK</t>
  </si>
  <si>
    <t>UKS 2 GARWOLIN 2</t>
  </si>
  <si>
    <t>MOS WOLA 4</t>
  </si>
  <si>
    <t>LEN ŻYRARDÓW 1</t>
  </si>
  <si>
    <t>WRZOS MIĘDZYBORÓW 4</t>
  </si>
  <si>
    <t>OLIMP OSTROŁĘKA 2</t>
  </si>
  <si>
    <t>POLONEZ WYSZKÓW 3</t>
  </si>
  <si>
    <t>SASKA WARSZAWA 2</t>
  </si>
  <si>
    <t>UKS ORLĘTA RASZYN</t>
  </si>
  <si>
    <t>DERBY 356 WARSZAWA</t>
  </si>
  <si>
    <t>UKS JEDYNKA MARKI</t>
  </si>
  <si>
    <t>OLIMP OSTROŁĘKA 3</t>
  </si>
  <si>
    <t>DĘBINA NIEPORĘT</t>
  </si>
</sst>
</file>

<file path=xl/styles.xml><?xml version="1.0" encoding="utf-8"?>
<styleSheet xmlns="http://schemas.openxmlformats.org/spreadsheetml/2006/main">
  <numFmts count="14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0.0000"/>
    <numFmt numFmtId="165" formatCode="#,##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26"/>
      <color indexed="8"/>
      <name val="Calibri"/>
      <family val="2"/>
    </font>
    <font>
      <b/>
      <sz val="72"/>
      <color indexed="9"/>
      <name val="Calibri"/>
      <family val="2"/>
    </font>
    <font>
      <b/>
      <sz val="172"/>
      <color indexed="9"/>
      <name val="Calibri"/>
      <family val="2"/>
    </font>
    <font>
      <sz val="8"/>
      <name val="Calibri"/>
      <family val="2"/>
    </font>
    <font>
      <b/>
      <sz val="140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6"/>
      <name val="Cambria"/>
      <family val="2"/>
    </font>
    <font>
      <sz val="12"/>
      <color indexed="20"/>
      <name val="Calibri"/>
      <family val="2"/>
    </font>
    <font>
      <b/>
      <sz val="250"/>
      <color indexed="8"/>
      <name val="Calibri"/>
      <family val="2"/>
    </font>
    <font>
      <b/>
      <sz val="240"/>
      <color indexed="8"/>
      <name val="Calibri"/>
      <family val="2"/>
    </font>
    <font>
      <sz val="240"/>
      <color indexed="8"/>
      <name val="Calibri"/>
      <family val="2"/>
    </font>
    <font>
      <b/>
      <sz val="8"/>
      <color indexed="9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mbria"/>
      <family val="2"/>
    </font>
    <font>
      <sz val="12"/>
      <color rgb="FF9C0006"/>
      <name val="Calibri"/>
      <family val="2"/>
    </font>
    <font>
      <b/>
      <sz val="250"/>
      <color theme="1"/>
      <name val="Calibri"/>
      <family val="2"/>
    </font>
    <font>
      <b/>
      <sz val="240"/>
      <color theme="1"/>
      <name val="Calibri"/>
      <family val="2"/>
    </font>
    <font>
      <sz val="240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0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8" fillId="38" borderId="14" xfId="0" applyNumberFormat="1" applyFont="1" applyFill="1" applyBorder="1" applyAlignment="1">
      <alignment horizontal="center" vertical="center" wrapText="1"/>
    </xf>
    <xf numFmtId="0" fontId="8" fillId="37" borderId="14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5" fillId="33" borderId="2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164" fontId="3" fillId="39" borderId="28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0" fillId="40" borderId="3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64" fillId="0" borderId="25" xfId="0" applyFont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5" borderId="34" xfId="0" applyFont="1" applyFill="1" applyBorder="1" applyAlignment="1">
      <alignment horizontal="center" vertical="center" shrinkToFit="1"/>
    </xf>
    <xf numFmtId="0" fontId="65" fillId="35" borderId="37" xfId="0" applyFont="1" applyFill="1" applyBorder="1" applyAlignment="1">
      <alignment vertical="center" shrinkToFit="1"/>
    </xf>
    <xf numFmtId="0" fontId="4" fillId="35" borderId="39" xfId="0" applyFont="1" applyFill="1" applyBorder="1" applyAlignment="1">
      <alignment horizontal="center" vertical="center" shrinkToFit="1"/>
    </xf>
    <xf numFmtId="0" fontId="65" fillId="35" borderId="40" xfId="0" applyFont="1" applyFill="1" applyBorder="1" applyAlignment="1">
      <alignment vertical="center" shrinkToFit="1"/>
    </xf>
    <xf numFmtId="0" fontId="12" fillId="33" borderId="2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1" borderId="10" xfId="0" applyFont="1" applyFill="1" applyBorder="1" applyAlignment="1">
      <alignment horizontal="center"/>
    </xf>
    <xf numFmtId="0" fontId="0" fillId="41" borderId="12" xfId="0" applyFill="1" applyBorder="1" applyAlignment="1">
      <alignment/>
    </xf>
    <xf numFmtId="0" fontId="4" fillId="41" borderId="41" xfId="0" applyFont="1" applyFill="1" applyBorder="1" applyAlignment="1">
      <alignment horizontal="center"/>
    </xf>
    <xf numFmtId="0" fontId="4" fillId="41" borderId="42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66" fillId="40" borderId="30" xfId="0" applyFont="1" applyFill="1" applyBorder="1" applyAlignment="1">
      <alignment horizontal="center" vertical="center" wrapText="1"/>
    </xf>
    <xf numFmtId="0" fontId="66" fillId="40" borderId="33" xfId="0" applyFont="1" applyFill="1" applyBorder="1" applyAlignment="1">
      <alignment horizontal="center" vertical="center" wrapText="1"/>
    </xf>
    <xf numFmtId="0" fontId="67" fillId="40" borderId="33" xfId="0" applyFont="1" applyFill="1" applyBorder="1" applyAlignment="1">
      <alignment horizontal="center" vertical="center" wrapText="1"/>
    </xf>
    <xf numFmtId="0" fontId="67" fillId="40" borderId="3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9</xdr:row>
      <xdr:rowOff>266700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12</xdr:row>
      <xdr:rowOff>190500</xdr:rowOff>
    </xdr:from>
    <xdr:to>
      <xdr:col>12</xdr:col>
      <xdr:colOff>533400</xdr:colOff>
      <xdr:row>17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914775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12</xdr:row>
      <xdr:rowOff>266700</xdr:rowOff>
    </xdr:from>
    <xdr:to>
      <xdr:col>1</xdr:col>
      <xdr:colOff>3114675</xdr:colOff>
      <xdr:row>15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990975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9</xdr:row>
      <xdr:rowOff>266700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12</xdr:row>
      <xdr:rowOff>190500</xdr:rowOff>
    </xdr:from>
    <xdr:to>
      <xdr:col>12</xdr:col>
      <xdr:colOff>533400</xdr:colOff>
      <xdr:row>17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914775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12</xdr:row>
      <xdr:rowOff>266700</xdr:rowOff>
    </xdr:from>
    <xdr:to>
      <xdr:col>1</xdr:col>
      <xdr:colOff>3114675</xdr:colOff>
      <xdr:row>15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990975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9</xdr:row>
      <xdr:rowOff>266700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12</xdr:row>
      <xdr:rowOff>190500</xdr:rowOff>
    </xdr:from>
    <xdr:to>
      <xdr:col>12</xdr:col>
      <xdr:colOff>533400</xdr:colOff>
      <xdr:row>17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914775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12</xdr:row>
      <xdr:rowOff>266700</xdr:rowOff>
    </xdr:from>
    <xdr:to>
      <xdr:col>1</xdr:col>
      <xdr:colOff>3114675</xdr:colOff>
      <xdr:row>15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990975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7">
      <selection activeCell="L22" sqref="L22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1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 aca="true" t="shared" si="0" ref="B4:B9">B21</f>
        <v>KS METRO WARSZAWA 1</v>
      </c>
      <c r="C4" s="49">
        <f aca="true" t="shared" si="1" ref="C4:C9">D4*$E$1+E4*$G$1</f>
        <v>10</v>
      </c>
      <c r="D4" s="49">
        <f aca="true" t="shared" si="2" ref="D4:D9">IF($C21&gt;$D21,1,0)+IF($E21&gt;$F21,1,0)+IF($G21&gt;$H21,1,0)+IF($I21&gt;$J21,1,0)+IF($K21&gt;$L21,1,0)+IF($M21&gt;$N21,1,0)+IF($O21&gt;$P21,1,0)</f>
        <v>5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5</v>
      </c>
      <c r="G4" s="49">
        <f>SUM(D$21:D$26)</f>
        <v>105</v>
      </c>
      <c r="H4" s="49">
        <f>SUM(C$21:C$26)</f>
        <v>62</v>
      </c>
      <c r="I4" s="50">
        <f aca="true" t="shared" si="5" ref="I4:I9">_xlfn.IFERROR(G4/H4,0)</f>
        <v>1.6935483870967742</v>
      </c>
      <c r="K4" s="35"/>
      <c r="L4" s="35"/>
      <c r="M4" s="33"/>
    </row>
    <row r="5" spans="1:14" s="2" customFormat="1" ht="26.25" customHeight="1">
      <c r="A5" s="51">
        <v>2</v>
      </c>
      <c r="B5" s="51" t="str">
        <f t="shared" si="0"/>
        <v>WRZOS MIĘDZYBORÓW 1</v>
      </c>
      <c r="C5" s="51">
        <f t="shared" si="1"/>
        <v>6</v>
      </c>
      <c r="D5" s="51">
        <f t="shared" si="2"/>
        <v>3</v>
      </c>
      <c r="E5" s="51">
        <f t="shared" si="3"/>
        <v>2</v>
      </c>
      <c r="F5" s="51">
        <f t="shared" si="4"/>
        <v>5</v>
      </c>
      <c r="G5" s="51">
        <f>SUM(F$21:F$26)</f>
        <v>87</v>
      </c>
      <c r="H5" s="51">
        <f>SUM(E$21:E$26)</f>
        <v>89</v>
      </c>
      <c r="I5" s="52">
        <f t="shared" si="5"/>
        <v>0.9775280898876404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 t="shared" si="0"/>
        <v>KS METRO WARSZAWA 2</v>
      </c>
      <c r="C6" s="49">
        <f t="shared" si="1"/>
        <v>4</v>
      </c>
      <c r="D6" s="49">
        <f t="shared" si="2"/>
        <v>2</v>
      </c>
      <c r="E6" s="49">
        <f t="shared" si="3"/>
        <v>3</v>
      </c>
      <c r="F6" s="49">
        <f t="shared" si="4"/>
        <v>5</v>
      </c>
      <c r="G6" s="49">
        <f>SUM(H$21:H$26)</f>
        <v>86</v>
      </c>
      <c r="H6" s="49">
        <f>SUM(G$21:G$26)</f>
        <v>91</v>
      </c>
      <c r="I6" s="50">
        <f t="shared" si="5"/>
        <v>0.945054945054945</v>
      </c>
      <c r="K6" s="35"/>
      <c r="L6" s="35"/>
      <c r="M6" s="33"/>
    </row>
    <row r="7" spans="1:13" s="2" customFormat="1" ht="26.25" customHeight="1">
      <c r="A7" s="51">
        <v>4</v>
      </c>
      <c r="B7" s="51" t="str">
        <f t="shared" si="0"/>
        <v>MOS WOLA 1</v>
      </c>
      <c r="C7" s="51">
        <f t="shared" si="1"/>
        <v>4</v>
      </c>
      <c r="D7" s="51">
        <f t="shared" si="2"/>
        <v>2</v>
      </c>
      <c r="E7" s="51">
        <f t="shared" si="3"/>
        <v>3</v>
      </c>
      <c r="F7" s="51">
        <f t="shared" si="4"/>
        <v>5</v>
      </c>
      <c r="G7" s="51">
        <f>SUM(J$21:J$26)</f>
        <v>82</v>
      </c>
      <c r="H7" s="51">
        <f>SUM(I$21:I$26)</f>
        <v>81</v>
      </c>
      <c r="I7" s="52">
        <f t="shared" si="5"/>
        <v>1.0123456790123457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 t="shared" si="0"/>
        <v>MOS WOLA 2</v>
      </c>
      <c r="C8" s="49">
        <f t="shared" si="1"/>
        <v>0</v>
      </c>
      <c r="D8" s="49">
        <f t="shared" si="2"/>
        <v>0</v>
      </c>
      <c r="E8" s="49">
        <f t="shared" si="3"/>
        <v>5</v>
      </c>
      <c r="F8" s="49">
        <f t="shared" si="4"/>
        <v>5</v>
      </c>
      <c r="G8" s="49">
        <f>SUM(L$21:L$26)</f>
        <v>54</v>
      </c>
      <c r="H8" s="49">
        <f>SUM(K$21:K$26)</f>
        <v>105</v>
      </c>
      <c r="I8" s="50">
        <f t="shared" si="5"/>
        <v>0.5142857142857142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tr">
        <f t="shared" si="0"/>
        <v>MKS MDK WARSZAWA 1</v>
      </c>
      <c r="C9" s="51">
        <f t="shared" si="1"/>
        <v>6</v>
      </c>
      <c r="D9" s="51">
        <f t="shared" si="2"/>
        <v>3</v>
      </c>
      <c r="E9" s="51">
        <f t="shared" si="3"/>
        <v>2</v>
      </c>
      <c r="F9" s="51">
        <f t="shared" si="4"/>
        <v>5</v>
      </c>
      <c r="G9" s="51">
        <f>SUM(N$21:N$26)</f>
        <v>91</v>
      </c>
      <c r="H9" s="51">
        <f>SUM(M$21:M$26)</f>
        <v>77</v>
      </c>
      <c r="I9" s="52">
        <f t="shared" si="5"/>
        <v>1.1818181818181819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92" t="str">
        <f>CRITERIA</f>
        <v>A</v>
      </c>
      <c r="I12" s="92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93"/>
      <c r="I13" s="93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93"/>
      <c r="I14" s="93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94"/>
      <c r="I15" s="94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 t="str">
        <f>B21</f>
        <v>KS METRO WARSZAWA 1</v>
      </c>
      <c r="D20" s="89"/>
      <c r="E20" s="88" t="str">
        <f>B22</f>
        <v>WRZOS MIĘDZYBORÓW 1</v>
      </c>
      <c r="F20" s="89"/>
      <c r="G20" s="88" t="str">
        <f>B23</f>
        <v>KS METRO WARSZAWA 2</v>
      </c>
      <c r="H20" s="89"/>
      <c r="I20" s="88" t="str">
        <f>B24</f>
        <v>MOS WOLA 1</v>
      </c>
      <c r="J20" s="89"/>
      <c r="K20" s="90" t="str">
        <f>B25</f>
        <v>MOS WOLA 2</v>
      </c>
      <c r="L20" s="91"/>
      <c r="M20" s="88" t="str">
        <f>B26</f>
        <v>MKS MDK WARSZAWA 1</v>
      </c>
      <c r="N20" s="89"/>
      <c r="O20" s="87"/>
      <c r="P20" s="87"/>
    </row>
    <row r="21" spans="1:16" s="2" customFormat="1" ht="75.75" customHeight="1" thickBot="1">
      <c r="A21" s="42">
        <v>1</v>
      </c>
      <c r="B21" s="104" t="s">
        <v>50</v>
      </c>
      <c r="C21" s="45" t="s">
        <v>9</v>
      </c>
      <c r="D21" s="11" t="s">
        <v>9</v>
      </c>
      <c r="E21" s="8">
        <v>21</v>
      </c>
      <c r="F21" s="15">
        <v>13</v>
      </c>
      <c r="G21" s="8">
        <v>21</v>
      </c>
      <c r="H21" s="15">
        <v>13</v>
      </c>
      <c r="I21" s="8">
        <v>21</v>
      </c>
      <c r="J21" s="15">
        <v>11</v>
      </c>
      <c r="K21" s="8">
        <v>21</v>
      </c>
      <c r="L21" s="15">
        <v>11</v>
      </c>
      <c r="M21" s="8">
        <v>21</v>
      </c>
      <c r="N21" s="15">
        <v>14</v>
      </c>
      <c r="O21" s="41"/>
      <c r="P21" s="41"/>
    </row>
    <row r="22" spans="1:16" s="2" customFormat="1" ht="81" customHeight="1" thickBot="1">
      <c r="A22" s="43">
        <v>2</v>
      </c>
      <c r="B22" s="105" t="s">
        <v>51</v>
      </c>
      <c r="C22" s="46">
        <f>IF(F21="","",F21)</f>
        <v>13</v>
      </c>
      <c r="D22" s="31">
        <f>IF(E21="","",E21)</f>
        <v>21</v>
      </c>
      <c r="E22" s="12" t="s">
        <v>9</v>
      </c>
      <c r="F22" s="13" t="s">
        <v>9</v>
      </c>
      <c r="G22" s="9">
        <v>21</v>
      </c>
      <c r="H22" s="9">
        <v>17</v>
      </c>
      <c r="I22" s="9">
        <v>11</v>
      </c>
      <c r="J22" s="9">
        <v>21</v>
      </c>
      <c r="K22" s="9">
        <v>21</v>
      </c>
      <c r="L22" s="9">
        <v>16</v>
      </c>
      <c r="M22" s="9">
        <v>21</v>
      </c>
      <c r="N22" s="9">
        <v>14</v>
      </c>
      <c r="O22" s="41"/>
      <c r="P22" s="41"/>
    </row>
    <row r="23" spans="1:16" s="2" customFormat="1" ht="75.75" customHeight="1" thickBot="1">
      <c r="A23" s="44">
        <v>3</v>
      </c>
      <c r="B23" s="105" t="s">
        <v>52</v>
      </c>
      <c r="C23" s="47">
        <f>IF(H21="","",H21)</f>
        <v>13</v>
      </c>
      <c r="D23" s="32">
        <f>IF(G21="","",G21)</f>
        <v>21</v>
      </c>
      <c r="E23" s="29">
        <f>IF(H22="","",H22)</f>
        <v>17</v>
      </c>
      <c r="F23" s="32">
        <f>IF(G22="","",G22)</f>
        <v>21</v>
      </c>
      <c r="G23" s="14" t="s">
        <v>9</v>
      </c>
      <c r="H23" s="11" t="s">
        <v>9</v>
      </c>
      <c r="I23" s="10">
        <v>21</v>
      </c>
      <c r="J23" s="15">
        <v>13</v>
      </c>
      <c r="K23" s="10">
        <v>21</v>
      </c>
      <c r="L23" s="15">
        <v>15</v>
      </c>
      <c r="M23" s="10">
        <v>14</v>
      </c>
      <c r="N23" s="15">
        <v>21</v>
      </c>
      <c r="O23" s="41"/>
      <c r="P23" s="41"/>
    </row>
    <row r="24" spans="1:16" s="2" customFormat="1" ht="87" customHeight="1" thickBot="1">
      <c r="A24" s="43">
        <v>4</v>
      </c>
      <c r="B24" s="105" t="s">
        <v>53</v>
      </c>
      <c r="C24" s="46">
        <f>IF(J21="","",J21)</f>
        <v>11</v>
      </c>
      <c r="D24" s="31">
        <f>IF(I21="","",I21)</f>
        <v>21</v>
      </c>
      <c r="E24" s="30">
        <f>IF(J22="","",J22)</f>
        <v>21</v>
      </c>
      <c r="F24" s="31">
        <f>IF(I22="","",I22)</f>
        <v>11</v>
      </c>
      <c r="G24" s="30">
        <f>IF(J23="","",J23)</f>
        <v>13</v>
      </c>
      <c r="H24" s="31">
        <f>IF(I23="","",I23)</f>
        <v>21</v>
      </c>
      <c r="I24" s="12" t="s">
        <v>9</v>
      </c>
      <c r="J24" s="13" t="s">
        <v>9</v>
      </c>
      <c r="K24" s="9">
        <v>21</v>
      </c>
      <c r="L24" s="16">
        <v>7</v>
      </c>
      <c r="M24" s="9">
        <v>16</v>
      </c>
      <c r="N24" s="16">
        <v>21</v>
      </c>
      <c r="O24" s="41"/>
      <c r="P24" s="41"/>
    </row>
    <row r="25" spans="1:16" s="2" customFormat="1" ht="78.75" customHeight="1" thickBot="1">
      <c r="A25" s="43">
        <v>5</v>
      </c>
      <c r="B25" s="106" t="s">
        <v>54</v>
      </c>
      <c r="C25" s="46">
        <f>IF(L21="","",L21)</f>
        <v>11</v>
      </c>
      <c r="D25" s="31">
        <f>IF(K21="","",K21)</f>
        <v>21</v>
      </c>
      <c r="E25" s="30">
        <f>IF(L22="","",L22)</f>
        <v>16</v>
      </c>
      <c r="F25" s="30">
        <f>IF(K22="","",K22)</f>
        <v>21</v>
      </c>
      <c r="G25" s="30">
        <f>IF(L23="","",L23)</f>
        <v>15</v>
      </c>
      <c r="H25" s="31">
        <f>IF(K23="","",K23)</f>
        <v>21</v>
      </c>
      <c r="I25" s="30">
        <f>IF(L24="","",L24)</f>
        <v>7</v>
      </c>
      <c r="J25" s="31">
        <f>IF(K24="","",K24)</f>
        <v>21</v>
      </c>
      <c r="K25" s="12" t="s">
        <v>9</v>
      </c>
      <c r="L25" s="28" t="s">
        <v>9</v>
      </c>
      <c r="M25" s="10">
        <v>5</v>
      </c>
      <c r="N25" s="15">
        <v>21</v>
      </c>
      <c r="O25" s="41"/>
      <c r="P25" s="41"/>
    </row>
    <row r="26" spans="1:16" s="2" customFormat="1" ht="76.5" customHeight="1" thickBot="1">
      <c r="A26" s="43">
        <v>6</v>
      </c>
      <c r="B26" s="106" t="s">
        <v>55</v>
      </c>
      <c r="C26" s="46">
        <f>IF(N21="","",N21)</f>
        <v>14</v>
      </c>
      <c r="D26" s="31">
        <f>IF(M21="","",M21)</f>
        <v>21</v>
      </c>
      <c r="E26" s="30">
        <f>IF(N22="","",N22)</f>
        <v>14</v>
      </c>
      <c r="F26" s="31">
        <f>IF(M22="","",M22)</f>
        <v>21</v>
      </c>
      <c r="G26" s="30">
        <f>IF(N23="","",N23)</f>
        <v>21</v>
      </c>
      <c r="H26" s="31">
        <f>IF(M23="","",M23)</f>
        <v>14</v>
      </c>
      <c r="I26" s="30">
        <f>IF(N24="","",N24)</f>
        <v>21</v>
      </c>
      <c r="J26" s="31">
        <f>IF(M24="","",M24)</f>
        <v>16</v>
      </c>
      <c r="K26" s="30">
        <f>IF(N25="","",N25)</f>
        <v>21</v>
      </c>
      <c r="L26" s="31">
        <f>IF(M25="","",M25)</f>
        <v>5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</mergeCells>
  <printOptions/>
  <pageMargins left="0" right="0" top="0" bottom="0" header="0" footer="0"/>
  <pageSetup fitToHeight="1" fitToWidth="1" orientation="portrait" paperSize="9" scale="3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B1" sqref="B1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44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92" t="str">
        <f>CRITERIA</f>
        <v>G</v>
      </c>
      <c r="I12" s="92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93"/>
      <c r="I13" s="93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93"/>
      <c r="I14" s="93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94"/>
      <c r="I15" s="94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>
        <f>B21</f>
        <v>0</v>
      </c>
      <c r="D20" s="89"/>
      <c r="E20" s="88">
        <f>B22</f>
        <v>0</v>
      </c>
      <c r="F20" s="89"/>
      <c r="G20" s="88">
        <f>B23</f>
        <v>0</v>
      </c>
      <c r="H20" s="89"/>
      <c r="I20" s="88">
        <f>B24</f>
        <v>0</v>
      </c>
      <c r="J20" s="89"/>
      <c r="K20" s="90">
        <f>B25</f>
        <v>0</v>
      </c>
      <c r="L20" s="91"/>
      <c r="M20" s="88">
        <f>B26</f>
        <v>0</v>
      </c>
      <c r="N20" s="89"/>
      <c r="O20" s="87"/>
      <c r="P20" s="87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orientation="portrait" paperSize="9" scale="3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B1" sqref="B1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45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101" t="str">
        <f>CRITERIA</f>
        <v>H</v>
      </c>
      <c r="I12" s="101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102"/>
      <c r="I13" s="102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102"/>
      <c r="I14" s="102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103"/>
      <c r="I15" s="103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>
        <f>B21</f>
        <v>0</v>
      </c>
      <c r="D20" s="89"/>
      <c r="E20" s="88">
        <f>B22</f>
        <v>0</v>
      </c>
      <c r="F20" s="89"/>
      <c r="G20" s="88">
        <f>B23</f>
        <v>0</v>
      </c>
      <c r="H20" s="89"/>
      <c r="I20" s="88">
        <f>B24</f>
        <v>0</v>
      </c>
      <c r="J20" s="89"/>
      <c r="K20" s="90">
        <f>B25</f>
        <v>0</v>
      </c>
      <c r="L20" s="91"/>
      <c r="M20" s="88">
        <f>B26</f>
        <v>0</v>
      </c>
      <c r="N20" s="89"/>
      <c r="O20" s="87"/>
      <c r="P20" s="87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orientation="portrait" paperSize="9" scale="3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B2" sqref="B2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21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92" t="str">
        <f>CRITERIA</f>
        <v>I</v>
      </c>
      <c r="I12" s="92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93"/>
      <c r="I13" s="93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93"/>
      <c r="I14" s="93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94"/>
      <c r="I15" s="94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>
        <f>B21</f>
        <v>0</v>
      </c>
      <c r="D20" s="89"/>
      <c r="E20" s="88">
        <f>B22</f>
        <v>0</v>
      </c>
      <c r="F20" s="89"/>
      <c r="G20" s="88">
        <f>B23</f>
        <v>0</v>
      </c>
      <c r="H20" s="89"/>
      <c r="I20" s="88">
        <f>B24</f>
        <v>0</v>
      </c>
      <c r="J20" s="89"/>
      <c r="K20" s="90">
        <f>B25</f>
        <v>0</v>
      </c>
      <c r="L20" s="91"/>
      <c r="M20" s="88">
        <f>B26</f>
        <v>0</v>
      </c>
      <c r="N20" s="89"/>
      <c r="O20" s="87"/>
      <c r="P20" s="87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orientation="portrait" paperSize="9" scale="3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B1" sqref="B1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46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92" t="str">
        <f>CRITERIA</f>
        <v>J</v>
      </c>
      <c r="I12" s="92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93"/>
      <c r="I13" s="93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93"/>
      <c r="I14" s="93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94"/>
      <c r="I15" s="94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>
        <f>B21</f>
        <v>0</v>
      </c>
      <c r="D20" s="89"/>
      <c r="E20" s="88">
        <f>B22</f>
        <v>0</v>
      </c>
      <c r="F20" s="89"/>
      <c r="G20" s="88">
        <f>B23</f>
        <v>0</v>
      </c>
      <c r="H20" s="89"/>
      <c r="I20" s="88">
        <f>B24</f>
        <v>0</v>
      </c>
      <c r="J20" s="89"/>
      <c r="K20" s="90">
        <f>B25</f>
        <v>0</v>
      </c>
      <c r="L20" s="91"/>
      <c r="M20" s="88">
        <f>B26</f>
        <v>0</v>
      </c>
      <c r="N20" s="89"/>
      <c r="O20" s="87"/>
      <c r="P20" s="87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6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orientation="portrait" paperSize="9" scale="3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B1" sqref="B1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47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92" t="str">
        <f>CRITERIA</f>
        <v>K</v>
      </c>
      <c r="I12" s="92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93"/>
      <c r="I13" s="93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93"/>
      <c r="I14" s="93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94"/>
      <c r="I15" s="94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>
        <f>B21</f>
        <v>0</v>
      </c>
      <c r="D20" s="89"/>
      <c r="E20" s="88">
        <f>B22</f>
        <v>0</v>
      </c>
      <c r="F20" s="89"/>
      <c r="G20" s="88">
        <f>B23</f>
        <v>0</v>
      </c>
      <c r="H20" s="89"/>
      <c r="I20" s="88">
        <f>B24</f>
        <v>0</v>
      </c>
      <c r="J20" s="89"/>
      <c r="K20" s="90">
        <f>B25</f>
        <v>0</v>
      </c>
      <c r="L20" s="91"/>
      <c r="M20" s="88">
        <f>B26</f>
        <v>0</v>
      </c>
      <c r="N20" s="89"/>
      <c r="O20" s="87"/>
      <c r="P20" s="87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6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orientation="portrait" paperSize="9" scale="3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2">
      <selection activeCell="A9" sqref="A9:I9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48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92" t="str">
        <f>CRITERIA</f>
        <v>L</v>
      </c>
      <c r="I12" s="92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93"/>
      <c r="I13" s="93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93"/>
      <c r="I14" s="93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94"/>
      <c r="I15" s="94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>
        <f>B21</f>
        <v>0</v>
      </c>
      <c r="D20" s="89"/>
      <c r="E20" s="88">
        <f>B22</f>
        <v>0</v>
      </c>
      <c r="F20" s="89"/>
      <c r="G20" s="88">
        <f>B23</f>
        <v>0</v>
      </c>
      <c r="H20" s="89"/>
      <c r="I20" s="88">
        <f>B24</f>
        <v>0</v>
      </c>
      <c r="J20" s="89"/>
      <c r="K20" s="90">
        <f>B25</f>
        <v>0</v>
      </c>
      <c r="L20" s="91"/>
      <c r="M20" s="88">
        <f>B26</f>
        <v>0</v>
      </c>
      <c r="N20" s="89"/>
      <c r="O20" s="87"/>
      <c r="P20" s="87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6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orientation="portrait" paperSize="9" scale="3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8">
      <selection activeCell="K22" sqref="K22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40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 aca="true" t="shared" si="0" ref="B4:B9">B21</f>
        <v>SASKA WARSZAWA 1</v>
      </c>
      <c r="C4" s="49">
        <f aca="true" t="shared" si="1" ref="C4:C9">D4*$E$1+E4*$G$1</f>
        <v>10</v>
      </c>
      <c r="D4" s="49">
        <f aca="true" t="shared" si="2" ref="D4:D9">IF($C21&gt;$D21,1,0)+IF($E21&gt;$F21,1,0)+IF($G21&gt;$H21,1,0)+IF($I21&gt;$J21,1,0)+IF($K21&gt;$L21,1,0)+IF($M21&gt;$N21,1,0)+IF($O21&gt;$P21,1,0)</f>
        <v>5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5</v>
      </c>
      <c r="G4" s="49">
        <f>SUM(D$21:D$26)</f>
        <v>106</v>
      </c>
      <c r="H4" s="49">
        <f>SUM(C$21:C$26)</f>
        <v>80</v>
      </c>
      <c r="I4" s="50">
        <f aca="true" t="shared" si="5" ref="I4:I9">_xlfn.IFERROR(G4/H4,0)</f>
        <v>1.325</v>
      </c>
      <c r="K4" s="35"/>
      <c r="L4" s="35"/>
      <c r="M4" s="33"/>
    </row>
    <row r="5" spans="1:14" s="2" customFormat="1" ht="26.25" customHeight="1">
      <c r="A5" s="51">
        <v>2</v>
      </c>
      <c r="B5" s="51" t="str">
        <f t="shared" si="0"/>
        <v>PIĄTKA WOŁOMIN 1</v>
      </c>
      <c r="C5" s="51">
        <f t="shared" si="1"/>
        <v>4</v>
      </c>
      <c r="D5" s="51">
        <f t="shared" si="2"/>
        <v>2</v>
      </c>
      <c r="E5" s="51">
        <f t="shared" si="3"/>
        <v>3</v>
      </c>
      <c r="F5" s="51">
        <f t="shared" si="4"/>
        <v>5</v>
      </c>
      <c r="G5" s="51">
        <f>SUM(F$21:F$26)</f>
        <v>92</v>
      </c>
      <c r="H5" s="51">
        <f>SUM(E$21:E$26)</f>
        <v>92</v>
      </c>
      <c r="I5" s="52">
        <f t="shared" si="5"/>
        <v>1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 t="shared" si="0"/>
        <v>UKS G8 BIELANY</v>
      </c>
      <c r="C6" s="49">
        <f t="shared" si="1"/>
        <v>2</v>
      </c>
      <c r="D6" s="49">
        <f t="shared" si="2"/>
        <v>1</v>
      </c>
      <c r="E6" s="49">
        <f t="shared" si="3"/>
        <v>4</v>
      </c>
      <c r="F6" s="49">
        <f t="shared" si="4"/>
        <v>5</v>
      </c>
      <c r="G6" s="49">
        <f>SUM(H$21:H$26)</f>
        <v>75</v>
      </c>
      <c r="H6" s="49">
        <f>SUM(G$21:G$26)</f>
        <v>100</v>
      </c>
      <c r="I6" s="50">
        <f t="shared" si="5"/>
        <v>0.75</v>
      </c>
      <c r="K6" s="35"/>
      <c r="L6" s="35"/>
      <c r="M6" s="33"/>
    </row>
    <row r="7" spans="1:13" s="2" customFormat="1" ht="26.25" customHeight="1">
      <c r="A7" s="51">
        <v>4</v>
      </c>
      <c r="B7" s="51" t="str">
        <f t="shared" si="0"/>
        <v>KS METRO WARSZAWA 3</v>
      </c>
      <c r="C7" s="51">
        <f t="shared" si="1"/>
        <v>0</v>
      </c>
      <c r="D7" s="51">
        <f t="shared" si="2"/>
        <v>0</v>
      </c>
      <c r="E7" s="51">
        <f t="shared" si="3"/>
        <v>5</v>
      </c>
      <c r="F7" s="51">
        <f t="shared" si="4"/>
        <v>5</v>
      </c>
      <c r="G7" s="51">
        <f>SUM(J$21:J$26)</f>
        <v>64</v>
      </c>
      <c r="H7" s="51">
        <f>SUM(I$21:I$26)</f>
        <v>105</v>
      </c>
      <c r="I7" s="52">
        <f t="shared" si="5"/>
        <v>0.6095238095238096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 t="shared" si="0"/>
        <v>TRÓJKA KOBYŁKA 1</v>
      </c>
      <c r="C8" s="49">
        <f t="shared" si="1"/>
        <v>6</v>
      </c>
      <c r="D8" s="49">
        <f t="shared" si="2"/>
        <v>3</v>
      </c>
      <c r="E8" s="49">
        <f t="shared" si="3"/>
        <v>2</v>
      </c>
      <c r="F8" s="49">
        <f t="shared" si="4"/>
        <v>5</v>
      </c>
      <c r="G8" s="49">
        <f>SUM(L$21:L$26)</f>
        <v>104</v>
      </c>
      <c r="H8" s="49">
        <f>SUM(K$21:K$26)</f>
        <v>88</v>
      </c>
      <c r="I8" s="50">
        <f t="shared" si="5"/>
        <v>1.1818181818181819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tr">
        <f t="shared" si="0"/>
        <v>OLIMP OSTROŁĘKA 1</v>
      </c>
      <c r="C9" s="51">
        <f t="shared" si="1"/>
        <v>8</v>
      </c>
      <c r="D9" s="51">
        <f t="shared" si="2"/>
        <v>4</v>
      </c>
      <c r="E9" s="51">
        <f t="shared" si="3"/>
        <v>1</v>
      </c>
      <c r="F9" s="51">
        <f t="shared" si="4"/>
        <v>5</v>
      </c>
      <c r="G9" s="51">
        <f>SUM(N$21:N$26)</f>
        <v>104</v>
      </c>
      <c r="H9" s="51">
        <f>SUM(M$21:M$26)</f>
        <v>80</v>
      </c>
      <c r="I9" s="52">
        <f t="shared" si="5"/>
        <v>1.3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92" t="str">
        <f>CRITERIA</f>
        <v>B</v>
      </c>
      <c r="I12" s="92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93"/>
      <c r="I13" s="93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93"/>
      <c r="I14" s="93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94"/>
      <c r="I15" s="94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 t="str">
        <f>B21</f>
        <v>SASKA WARSZAWA 1</v>
      </c>
      <c r="D20" s="89"/>
      <c r="E20" s="88" t="str">
        <f>B22</f>
        <v>PIĄTKA WOŁOMIN 1</v>
      </c>
      <c r="F20" s="89"/>
      <c r="G20" s="88" t="str">
        <f>B23</f>
        <v>UKS G8 BIELANY</v>
      </c>
      <c r="H20" s="89"/>
      <c r="I20" s="88" t="str">
        <f>B24</f>
        <v>KS METRO WARSZAWA 3</v>
      </c>
      <c r="J20" s="89"/>
      <c r="K20" s="90" t="str">
        <f>B25</f>
        <v>TRÓJKA KOBYŁKA 1</v>
      </c>
      <c r="L20" s="91"/>
      <c r="M20" s="88" t="str">
        <f>B26</f>
        <v>OLIMP OSTROŁĘKA 1</v>
      </c>
      <c r="N20" s="89"/>
      <c r="O20" s="87"/>
      <c r="P20" s="87"/>
    </row>
    <row r="21" spans="1:16" s="2" customFormat="1" ht="75.75" customHeight="1" thickBot="1">
      <c r="A21" s="42">
        <v>1</v>
      </c>
      <c r="B21" s="107" t="s">
        <v>56</v>
      </c>
      <c r="C21" s="45" t="s">
        <v>9</v>
      </c>
      <c r="D21" s="11" t="s">
        <v>9</v>
      </c>
      <c r="E21" s="8">
        <v>21</v>
      </c>
      <c r="F21" s="15">
        <v>14</v>
      </c>
      <c r="G21" s="8">
        <v>21</v>
      </c>
      <c r="H21" s="15">
        <v>11</v>
      </c>
      <c r="I21" s="8">
        <v>21</v>
      </c>
      <c r="J21" s="15">
        <v>16</v>
      </c>
      <c r="K21" s="8">
        <v>22</v>
      </c>
      <c r="L21" s="15">
        <v>20</v>
      </c>
      <c r="M21" s="8">
        <v>21</v>
      </c>
      <c r="N21" s="15">
        <v>19</v>
      </c>
      <c r="O21" s="41"/>
      <c r="P21" s="41"/>
    </row>
    <row r="22" spans="1:16" s="2" customFormat="1" ht="81" customHeight="1" thickBot="1">
      <c r="A22" s="43">
        <v>2</v>
      </c>
      <c r="B22" s="106" t="s">
        <v>57</v>
      </c>
      <c r="C22" s="46">
        <f>IF(F21="","",F21)</f>
        <v>14</v>
      </c>
      <c r="D22" s="31">
        <f>IF(E21="","",E21)</f>
        <v>21</v>
      </c>
      <c r="E22" s="12" t="s">
        <v>9</v>
      </c>
      <c r="F22" s="13" t="s">
        <v>9</v>
      </c>
      <c r="G22" s="9">
        <v>21</v>
      </c>
      <c r="H22" s="9">
        <v>16</v>
      </c>
      <c r="I22" s="9">
        <v>21</v>
      </c>
      <c r="J22" s="9">
        <v>12</v>
      </c>
      <c r="K22" s="9">
        <v>20</v>
      </c>
      <c r="L22" s="9">
        <v>22</v>
      </c>
      <c r="M22" s="9">
        <v>16</v>
      </c>
      <c r="N22" s="9">
        <v>21</v>
      </c>
      <c r="O22" s="41"/>
      <c r="P22" s="41"/>
    </row>
    <row r="23" spans="1:16" s="2" customFormat="1" ht="75.75" customHeight="1" thickBot="1">
      <c r="A23" s="44">
        <v>3</v>
      </c>
      <c r="B23" s="106" t="s">
        <v>58</v>
      </c>
      <c r="C23" s="47">
        <f>IF(H21="","",H21)</f>
        <v>11</v>
      </c>
      <c r="D23" s="32">
        <f>IF(G21="","",G21)</f>
        <v>21</v>
      </c>
      <c r="E23" s="29">
        <f>IF(H22="","",H22)</f>
        <v>16</v>
      </c>
      <c r="F23" s="32">
        <f>IF(G22="","",G22)</f>
        <v>21</v>
      </c>
      <c r="G23" s="14" t="s">
        <v>9</v>
      </c>
      <c r="H23" s="11" t="s">
        <v>9</v>
      </c>
      <c r="I23" s="10">
        <v>21</v>
      </c>
      <c r="J23" s="15">
        <v>16</v>
      </c>
      <c r="K23" s="10">
        <v>13</v>
      </c>
      <c r="L23" s="15">
        <v>21</v>
      </c>
      <c r="M23" s="10">
        <v>14</v>
      </c>
      <c r="N23" s="15">
        <v>21</v>
      </c>
      <c r="O23" s="41"/>
      <c r="P23" s="41"/>
    </row>
    <row r="24" spans="1:16" s="2" customFormat="1" ht="87" customHeight="1" thickBot="1">
      <c r="A24" s="43">
        <v>4</v>
      </c>
      <c r="B24" s="106" t="s">
        <v>59</v>
      </c>
      <c r="C24" s="46">
        <f>IF(J21="","",J21)</f>
        <v>16</v>
      </c>
      <c r="D24" s="31">
        <f>IF(I21="","",I21)</f>
        <v>21</v>
      </c>
      <c r="E24" s="30">
        <f>IF(J22="","",J22)</f>
        <v>12</v>
      </c>
      <c r="F24" s="31">
        <f>IF(I22="","",I22)</f>
        <v>21</v>
      </c>
      <c r="G24" s="30">
        <f>IF(J23="","",J23)</f>
        <v>16</v>
      </c>
      <c r="H24" s="31">
        <f>IF(I23="","",I23)</f>
        <v>21</v>
      </c>
      <c r="I24" s="12" t="s">
        <v>9</v>
      </c>
      <c r="J24" s="13" t="s">
        <v>9</v>
      </c>
      <c r="K24" s="9">
        <v>11</v>
      </c>
      <c r="L24" s="16">
        <v>21</v>
      </c>
      <c r="M24" s="9">
        <v>9</v>
      </c>
      <c r="N24" s="16">
        <v>21</v>
      </c>
      <c r="O24" s="41"/>
      <c r="P24" s="41"/>
    </row>
    <row r="25" spans="1:16" s="2" customFormat="1" ht="78.75" customHeight="1" thickBot="1">
      <c r="A25" s="43">
        <v>5</v>
      </c>
      <c r="B25" s="106" t="s">
        <v>60</v>
      </c>
      <c r="C25" s="46">
        <f>IF(L21="","",L21)</f>
        <v>20</v>
      </c>
      <c r="D25" s="31">
        <f>IF(K21="","",K21)</f>
        <v>22</v>
      </c>
      <c r="E25" s="30">
        <f>IF(L22="","",L22)</f>
        <v>22</v>
      </c>
      <c r="F25" s="30">
        <f>IF(K22="","",K22)</f>
        <v>20</v>
      </c>
      <c r="G25" s="30">
        <f>IF(L23="","",L23)</f>
        <v>21</v>
      </c>
      <c r="H25" s="31">
        <f>IF(K23="","",K23)</f>
        <v>13</v>
      </c>
      <c r="I25" s="30">
        <f>IF(L24="","",L24)</f>
        <v>21</v>
      </c>
      <c r="J25" s="31">
        <f>IF(K24="","",K24)</f>
        <v>11</v>
      </c>
      <c r="K25" s="12" t="s">
        <v>9</v>
      </c>
      <c r="L25" s="28" t="s">
        <v>9</v>
      </c>
      <c r="M25" s="10">
        <v>20</v>
      </c>
      <c r="N25" s="15">
        <v>22</v>
      </c>
      <c r="O25" s="41"/>
      <c r="P25" s="41"/>
    </row>
    <row r="26" spans="1:16" s="2" customFormat="1" ht="76.5" customHeight="1" thickBot="1">
      <c r="A26" s="43">
        <v>6</v>
      </c>
      <c r="B26" s="106" t="s">
        <v>61</v>
      </c>
      <c r="C26" s="46">
        <f>IF(N21="","",N21)</f>
        <v>19</v>
      </c>
      <c r="D26" s="31">
        <f>IF(M21="","",M21)</f>
        <v>21</v>
      </c>
      <c r="E26" s="30">
        <f>IF(N22="","",N22)</f>
        <v>21</v>
      </c>
      <c r="F26" s="31">
        <f>IF(M22="","",M22)</f>
        <v>16</v>
      </c>
      <c r="G26" s="30">
        <f>IF(N23="","",N23)</f>
        <v>21</v>
      </c>
      <c r="H26" s="31">
        <f>IF(M23="","",M23)</f>
        <v>14</v>
      </c>
      <c r="I26" s="30">
        <f>IF(N24="","",N24)</f>
        <v>21</v>
      </c>
      <c r="J26" s="31">
        <f>IF(M24="","",M24)</f>
        <v>9</v>
      </c>
      <c r="K26" s="30">
        <f>IF(N25="","",N25)</f>
        <v>22</v>
      </c>
      <c r="L26" s="31">
        <f>IF(M25="","",M25)</f>
        <v>20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orientation="portrait" paperSize="9" scale="3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1">
      <selection activeCell="M23" sqref="M23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41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 aca="true" t="shared" si="0" ref="B4:B9">B21</f>
        <v>TRÓJKA KOBYŁKA 2</v>
      </c>
      <c r="C4" s="49">
        <f aca="true" t="shared" si="1" ref="C4:C9">D4*$E$1+E4*$G$1</f>
        <v>6</v>
      </c>
      <c r="D4" s="49">
        <f aca="true" t="shared" si="2" ref="D4:D9">IF($C21&gt;$D21,1,0)+IF($E21&gt;$F21,1,0)+IF($G21&gt;$H21,1,0)+IF($I21&gt;$J21,1,0)+IF($K21&gt;$L21,1,0)+IF($M21&gt;$N21,1,0)+IF($O21&gt;$P21,1,0)</f>
        <v>3</v>
      </c>
      <c r="E4" s="49">
        <f aca="true" t="shared" si="3" ref="E4:E9">IF($C21&lt;$D21,1,0)+IF($E21&lt;$F21,1,0)+IF($G21&lt;$H21,1,0)+IF($I21&lt;$J21,1,0)+IF($K21&lt;$L21,1,0)+IF($M21&lt;$N21,1,0)+IF($O21&lt;$P21,1,0)</f>
        <v>2</v>
      </c>
      <c r="F4" s="49">
        <f aca="true" t="shared" si="4" ref="F4:F9">E4+D4</f>
        <v>5</v>
      </c>
      <c r="G4" s="49">
        <f>SUM(D$21:D$26)</f>
        <v>96</v>
      </c>
      <c r="H4" s="49">
        <f>SUM(C$21:C$26)</f>
        <v>77</v>
      </c>
      <c r="I4" s="50">
        <f aca="true" t="shared" si="5" ref="I4:I9">_xlfn.IFERROR(G4/H4,0)</f>
        <v>1.2467532467532467</v>
      </c>
      <c r="K4" s="35"/>
      <c r="L4" s="35"/>
      <c r="M4" s="33"/>
    </row>
    <row r="5" spans="1:14" s="2" customFormat="1" ht="26.25" customHeight="1">
      <c r="A5" s="51">
        <v>2</v>
      </c>
      <c r="B5" s="51" t="str">
        <f t="shared" si="0"/>
        <v>UKS PLAS WARSZAWA</v>
      </c>
      <c r="C5" s="51">
        <f t="shared" si="1"/>
        <v>8</v>
      </c>
      <c r="D5" s="51">
        <f t="shared" si="2"/>
        <v>4</v>
      </c>
      <c r="E5" s="51">
        <f t="shared" si="3"/>
        <v>1</v>
      </c>
      <c r="F5" s="51">
        <f t="shared" si="4"/>
        <v>5</v>
      </c>
      <c r="G5" s="51">
        <f>SUM(F$21:F$26)</f>
        <v>106</v>
      </c>
      <c r="H5" s="51">
        <f>SUM(E$21:E$26)</f>
        <v>78</v>
      </c>
      <c r="I5" s="52">
        <f t="shared" si="5"/>
        <v>1.358974358974359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 t="shared" si="0"/>
        <v>WRZOS MIĘDZYBORÓW 2</v>
      </c>
      <c r="C6" s="49">
        <f t="shared" si="1"/>
        <v>4</v>
      </c>
      <c r="D6" s="49">
        <f t="shared" si="2"/>
        <v>2</v>
      </c>
      <c r="E6" s="49">
        <f t="shared" si="3"/>
        <v>3</v>
      </c>
      <c r="F6" s="49">
        <f t="shared" si="4"/>
        <v>5</v>
      </c>
      <c r="G6" s="49">
        <f>SUM(H$21:H$26)</f>
        <v>91</v>
      </c>
      <c r="H6" s="49">
        <f>SUM(G$21:G$26)</f>
        <v>77</v>
      </c>
      <c r="I6" s="50">
        <f t="shared" si="5"/>
        <v>1.1818181818181819</v>
      </c>
      <c r="K6" s="35"/>
      <c r="L6" s="35"/>
      <c r="M6" s="33"/>
    </row>
    <row r="7" spans="1:13" s="2" customFormat="1" ht="26.25" customHeight="1">
      <c r="A7" s="51">
        <v>4</v>
      </c>
      <c r="B7" s="51" t="str">
        <f t="shared" si="0"/>
        <v>ISKRA WARSZAWA 1</v>
      </c>
      <c r="C7" s="51">
        <f t="shared" si="1"/>
        <v>8</v>
      </c>
      <c r="D7" s="51">
        <f t="shared" si="2"/>
        <v>4</v>
      </c>
      <c r="E7" s="51">
        <f t="shared" si="3"/>
        <v>1</v>
      </c>
      <c r="F7" s="51">
        <f t="shared" si="4"/>
        <v>5</v>
      </c>
      <c r="G7" s="51">
        <f>SUM(J$21:J$26)</f>
        <v>102</v>
      </c>
      <c r="H7" s="51">
        <f>SUM(I$21:I$26)</f>
        <v>64</v>
      </c>
      <c r="I7" s="52">
        <f t="shared" si="5"/>
        <v>1.59375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 t="shared" si="0"/>
        <v>MUKS TIE-BREAK PIASTÓW</v>
      </c>
      <c r="C8" s="49">
        <f t="shared" si="1"/>
        <v>0</v>
      </c>
      <c r="D8" s="49">
        <f t="shared" si="2"/>
        <v>0</v>
      </c>
      <c r="E8" s="49">
        <f t="shared" si="3"/>
        <v>5</v>
      </c>
      <c r="F8" s="49">
        <f t="shared" si="4"/>
        <v>5</v>
      </c>
      <c r="G8" s="49">
        <f>SUM(L$21:L$26)</f>
        <v>0</v>
      </c>
      <c r="H8" s="49">
        <f>SUM(K$21:K$26)</f>
        <v>105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tr">
        <f t="shared" si="0"/>
        <v>MOS WOLA 3</v>
      </c>
      <c r="C9" s="51">
        <f t="shared" si="1"/>
        <v>4</v>
      </c>
      <c r="D9" s="51">
        <f t="shared" si="2"/>
        <v>2</v>
      </c>
      <c r="E9" s="51">
        <f t="shared" si="3"/>
        <v>3</v>
      </c>
      <c r="F9" s="51">
        <f t="shared" si="4"/>
        <v>5</v>
      </c>
      <c r="G9" s="51">
        <f>SUM(N$21:N$26)</f>
        <v>86</v>
      </c>
      <c r="H9" s="51">
        <f>SUM(M$21:M$26)</f>
        <v>80</v>
      </c>
      <c r="I9" s="52">
        <f t="shared" si="5"/>
        <v>1.075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92" t="str">
        <f>CRITERIA</f>
        <v>C</v>
      </c>
      <c r="I12" s="92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93"/>
      <c r="I13" s="93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93"/>
      <c r="I14" s="93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94"/>
      <c r="I15" s="94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 t="str">
        <f>B21</f>
        <v>TRÓJKA KOBYŁKA 2</v>
      </c>
      <c r="D20" s="89"/>
      <c r="E20" s="88" t="str">
        <f>B22</f>
        <v>UKS PLAS WARSZAWA</v>
      </c>
      <c r="F20" s="89"/>
      <c r="G20" s="88" t="str">
        <f>B23</f>
        <v>WRZOS MIĘDZYBORÓW 2</v>
      </c>
      <c r="H20" s="89"/>
      <c r="I20" s="88" t="str">
        <f>B24</f>
        <v>ISKRA WARSZAWA 1</v>
      </c>
      <c r="J20" s="89"/>
      <c r="K20" s="90" t="str">
        <f>B25</f>
        <v>MUKS TIE-BREAK PIASTÓW</v>
      </c>
      <c r="L20" s="91"/>
      <c r="M20" s="88" t="str">
        <f>B26</f>
        <v>MOS WOLA 3</v>
      </c>
      <c r="N20" s="89"/>
      <c r="O20" s="87"/>
      <c r="P20" s="87"/>
    </row>
    <row r="21" spans="1:16" s="2" customFormat="1" ht="75.75" customHeight="1" thickBot="1">
      <c r="A21" s="42">
        <v>1</v>
      </c>
      <c r="B21" s="107" t="s">
        <v>62</v>
      </c>
      <c r="C21" s="45" t="s">
        <v>9</v>
      </c>
      <c r="D21" s="11" t="s">
        <v>9</v>
      </c>
      <c r="E21" s="8">
        <v>19</v>
      </c>
      <c r="F21" s="15">
        <v>21</v>
      </c>
      <c r="G21" s="8">
        <v>21</v>
      </c>
      <c r="H21" s="15">
        <v>19</v>
      </c>
      <c r="I21" s="8">
        <v>14</v>
      </c>
      <c r="J21" s="15">
        <v>21</v>
      </c>
      <c r="K21" s="8">
        <v>21</v>
      </c>
      <c r="L21" s="15">
        <v>0</v>
      </c>
      <c r="M21" s="8">
        <v>21</v>
      </c>
      <c r="N21" s="15">
        <v>16</v>
      </c>
      <c r="O21" s="41"/>
      <c r="P21" s="41"/>
    </row>
    <row r="22" spans="1:16" s="2" customFormat="1" ht="81" customHeight="1" thickBot="1">
      <c r="A22" s="43">
        <v>2</v>
      </c>
      <c r="B22" s="106" t="s">
        <v>63</v>
      </c>
      <c r="C22" s="46">
        <f>IF(F21="","",F21)</f>
        <v>21</v>
      </c>
      <c r="D22" s="31">
        <f>IF(E21="","",E21)</f>
        <v>19</v>
      </c>
      <c r="E22" s="12" t="s">
        <v>9</v>
      </c>
      <c r="F22" s="13" t="s">
        <v>9</v>
      </c>
      <c r="G22" s="9">
        <v>23</v>
      </c>
      <c r="H22" s="9">
        <v>21</v>
      </c>
      <c r="I22" s="9">
        <v>20</v>
      </c>
      <c r="J22" s="9">
        <v>22</v>
      </c>
      <c r="K22" s="9">
        <v>21</v>
      </c>
      <c r="L22" s="9">
        <v>0</v>
      </c>
      <c r="M22" s="9">
        <v>21</v>
      </c>
      <c r="N22" s="9">
        <v>16</v>
      </c>
      <c r="O22" s="41"/>
      <c r="P22" s="41"/>
    </row>
    <row r="23" spans="1:16" s="2" customFormat="1" ht="75.75" customHeight="1" thickBot="1">
      <c r="A23" s="44">
        <v>3</v>
      </c>
      <c r="B23" s="106" t="s">
        <v>64</v>
      </c>
      <c r="C23" s="47">
        <f>IF(H21="","",H21)</f>
        <v>19</v>
      </c>
      <c r="D23" s="32">
        <f>IF(G21="","",G21)</f>
        <v>21</v>
      </c>
      <c r="E23" s="29">
        <f>IF(H22="","",H22)</f>
        <v>21</v>
      </c>
      <c r="F23" s="32">
        <f>IF(G22="","",G22)</f>
        <v>23</v>
      </c>
      <c r="G23" s="14" t="s">
        <v>9</v>
      </c>
      <c r="H23" s="11" t="s">
        <v>9</v>
      </c>
      <c r="I23" s="10">
        <v>9</v>
      </c>
      <c r="J23" s="15">
        <v>21</v>
      </c>
      <c r="K23" s="10">
        <v>21</v>
      </c>
      <c r="L23" s="15">
        <v>0</v>
      </c>
      <c r="M23" s="10">
        <v>21</v>
      </c>
      <c r="N23" s="15">
        <v>12</v>
      </c>
      <c r="O23" s="41"/>
      <c r="P23" s="41"/>
    </row>
    <row r="24" spans="1:16" s="2" customFormat="1" ht="87" customHeight="1" thickBot="1">
      <c r="A24" s="43">
        <v>4</v>
      </c>
      <c r="B24" s="106" t="s">
        <v>65</v>
      </c>
      <c r="C24" s="46">
        <f>IF(J21="","",J21)</f>
        <v>21</v>
      </c>
      <c r="D24" s="31">
        <f>IF(I21="","",I21)</f>
        <v>14</v>
      </c>
      <c r="E24" s="30">
        <f>IF(J22="","",J22)</f>
        <v>22</v>
      </c>
      <c r="F24" s="31">
        <f>IF(I22="","",I22)</f>
        <v>20</v>
      </c>
      <c r="G24" s="30">
        <f>IF(J23="","",J23)</f>
        <v>21</v>
      </c>
      <c r="H24" s="31">
        <f>IF(I23="","",I23)</f>
        <v>9</v>
      </c>
      <c r="I24" s="12" t="s">
        <v>9</v>
      </c>
      <c r="J24" s="13" t="s">
        <v>9</v>
      </c>
      <c r="K24" s="9">
        <v>21</v>
      </c>
      <c r="L24" s="16">
        <v>0</v>
      </c>
      <c r="M24" s="9">
        <v>17</v>
      </c>
      <c r="N24" s="16">
        <v>21</v>
      </c>
      <c r="O24" s="41"/>
      <c r="P24" s="41"/>
    </row>
    <row r="25" spans="1:16" s="2" customFormat="1" ht="78.75" customHeight="1" thickBot="1">
      <c r="A25" s="43">
        <v>5</v>
      </c>
      <c r="B25" s="106" t="s">
        <v>66</v>
      </c>
      <c r="C25" s="46">
        <f>IF(L21="","",L21)</f>
        <v>0</v>
      </c>
      <c r="D25" s="31">
        <f>IF(K21="","",K21)</f>
        <v>21</v>
      </c>
      <c r="E25" s="30">
        <f>IF(L22="","",L22)</f>
        <v>0</v>
      </c>
      <c r="F25" s="30">
        <f>IF(K22="","",K22)</f>
        <v>21</v>
      </c>
      <c r="G25" s="30">
        <f>IF(L23="","",L23)</f>
        <v>0</v>
      </c>
      <c r="H25" s="31">
        <f>IF(K23="","",K23)</f>
        <v>21</v>
      </c>
      <c r="I25" s="30">
        <f>IF(L24="","",L24)</f>
        <v>0</v>
      </c>
      <c r="J25" s="31">
        <f>IF(K24="","",K24)</f>
        <v>21</v>
      </c>
      <c r="K25" s="12" t="s">
        <v>9</v>
      </c>
      <c r="L25" s="28" t="s">
        <v>9</v>
      </c>
      <c r="M25" s="10">
        <v>0</v>
      </c>
      <c r="N25" s="15">
        <v>21</v>
      </c>
      <c r="O25" s="41"/>
      <c r="P25" s="41"/>
    </row>
    <row r="26" spans="1:16" s="2" customFormat="1" ht="76.5" customHeight="1" thickBot="1">
      <c r="A26" s="43">
        <v>6</v>
      </c>
      <c r="B26" s="106" t="s">
        <v>67</v>
      </c>
      <c r="C26" s="46">
        <f>IF(N21="","",N21)</f>
        <v>16</v>
      </c>
      <c r="D26" s="31">
        <f>IF(M21="","",M21)</f>
        <v>21</v>
      </c>
      <c r="E26" s="30">
        <f>IF(N22="","",N22)</f>
        <v>16</v>
      </c>
      <c r="F26" s="31">
        <f>IF(M22="","",M22)</f>
        <v>21</v>
      </c>
      <c r="G26" s="30">
        <f>IF(N23="","",N23)</f>
        <v>12</v>
      </c>
      <c r="H26" s="31">
        <f>IF(M23="","",M23)</f>
        <v>21</v>
      </c>
      <c r="I26" s="30">
        <f>IF(N24="","",N24)</f>
        <v>21</v>
      </c>
      <c r="J26" s="31">
        <f>IF(M24="","",M24)</f>
        <v>17</v>
      </c>
      <c r="K26" s="30">
        <f>IF(N25="","",N25)</f>
        <v>21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orientation="portrait" paperSize="9" scale="3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="70" zoomScaleNormal="70" zoomScalePageLayoutView="70" workbookViewId="0" topLeftCell="A16">
      <selection activeCell="I10" sqref="I10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5" width="16.28125" style="0" customWidth="1"/>
    <col min="16" max="16" width="16.421875" style="0" customWidth="1"/>
    <col min="17" max="17" width="20.7109375" style="0" customWidth="1"/>
  </cols>
  <sheetData>
    <row r="1" spans="1:14" ht="30.75" thickBot="1">
      <c r="A1" s="18" t="s">
        <v>13</v>
      </c>
      <c r="B1" s="17" t="s">
        <v>49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>B22</f>
        <v>RCS CZARNI RADOM 2</v>
      </c>
      <c r="C4" s="49">
        <f aca="true" t="shared" si="0" ref="C4:C10">D4*$E$1+E4*$G$1</f>
        <v>8</v>
      </c>
      <c r="D4" s="49">
        <f aca="true" t="shared" si="1" ref="D4:D10">IF($C22&gt;$D22,1,0)+IF($E22&gt;$F22,1,0)+IF($G22&gt;$H22,1,0)+IF($I22&gt;$J22,1,0)+IF($K22&gt;$L22,1,0)+IF($M22&gt;$N22,1,0)+IF($O22&gt;$P22,1,0)</f>
        <v>4</v>
      </c>
      <c r="E4" s="49">
        <f aca="true" t="shared" si="2" ref="E4:E10">IF($C22&lt;$D22,1,0)+IF($E22&lt;$F22,1,0)+IF($G22&lt;$H22,1,0)+IF($I22&lt;$J22,1,0)+IF($K22&lt;$L22,1,0)+IF($M22&lt;$N22,1,0)+IF($O22&lt;$P22,1,0)</f>
        <v>2</v>
      </c>
      <c r="F4" s="49">
        <f aca="true" t="shared" si="3" ref="F4:F10">E4+D4</f>
        <v>6</v>
      </c>
      <c r="G4" s="49">
        <f>SUM(D$22:D$27)</f>
        <v>95</v>
      </c>
      <c r="H4" s="49">
        <f>SUM(C$22:C$27)</f>
        <v>93</v>
      </c>
      <c r="I4" s="50">
        <f aca="true" t="shared" si="4" ref="I4:I9">_xlfn.IFERROR(G4/H4,0)</f>
        <v>1.021505376344086</v>
      </c>
      <c r="K4" s="35"/>
      <c r="L4" s="35"/>
      <c r="M4" s="33"/>
    </row>
    <row r="5" spans="1:14" s="2" customFormat="1" ht="26.25" customHeight="1">
      <c r="A5" s="51">
        <v>2</v>
      </c>
      <c r="B5" s="51" t="str">
        <f>B23</f>
        <v>UKS 2 GARWOLIN 1</v>
      </c>
      <c r="C5" s="51">
        <f t="shared" si="0"/>
        <v>0</v>
      </c>
      <c r="D5" s="51">
        <f t="shared" si="1"/>
        <v>0</v>
      </c>
      <c r="E5" s="51">
        <f t="shared" si="2"/>
        <v>6</v>
      </c>
      <c r="F5" s="51">
        <f t="shared" si="3"/>
        <v>6</v>
      </c>
      <c r="G5" s="51">
        <f>SUM(F$22:F$27)</f>
        <v>77</v>
      </c>
      <c r="H5" s="51">
        <f>SUM(E$22:E$27)</f>
        <v>105</v>
      </c>
      <c r="I5" s="52">
        <f t="shared" si="4"/>
        <v>0.7333333333333333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>B24</f>
        <v>WRZOS MIĘDZYBORÓW 3</v>
      </c>
      <c r="C6" s="49">
        <f t="shared" si="0"/>
        <v>8</v>
      </c>
      <c r="D6" s="49">
        <f t="shared" si="1"/>
        <v>4</v>
      </c>
      <c r="E6" s="49">
        <f t="shared" si="2"/>
        <v>2</v>
      </c>
      <c r="F6" s="49">
        <f t="shared" si="3"/>
        <v>6</v>
      </c>
      <c r="G6" s="49">
        <f>SUM(H$22:H$27)</f>
        <v>101</v>
      </c>
      <c r="H6" s="49">
        <f>SUM(G$22:G$27)</f>
        <v>91</v>
      </c>
      <c r="I6" s="50">
        <f t="shared" si="4"/>
        <v>1.10989010989011</v>
      </c>
      <c r="K6" s="35"/>
      <c r="L6" s="35"/>
      <c r="M6" s="33"/>
    </row>
    <row r="7" spans="1:13" s="2" customFormat="1" ht="26.25" customHeight="1">
      <c r="A7" s="51">
        <v>4</v>
      </c>
      <c r="B7" s="51" t="str">
        <f>B25</f>
        <v>RCS CZARNI RADOM 1</v>
      </c>
      <c r="C7" s="51">
        <f t="shared" si="0"/>
        <v>6</v>
      </c>
      <c r="D7" s="51">
        <f t="shared" si="1"/>
        <v>3</v>
      </c>
      <c r="E7" s="51">
        <f t="shared" si="2"/>
        <v>3</v>
      </c>
      <c r="F7" s="51">
        <f t="shared" si="3"/>
        <v>6</v>
      </c>
      <c r="G7" s="51">
        <f>SUM(J$22:J$27)</f>
        <v>101</v>
      </c>
      <c r="H7" s="51">
        <f>SUM(I$22:I$27)</f>
        <v>82</v>
      </c>
      <c r="I7" s="52">
        <f t="shared" si="4"/>
        <v>1.2317073170731707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>B26</f>
        <v>POLONEZ WYSZKÓW 2</v>
      </c>
      <c r="C8" s="49">
        <f t="shared" si="0"/>
        <v>4</v>
      </c>
      <c r="D8" s="49">
        <f t="shared" si="1"/>
        <v>2</v>
      </c>
      <c r="E8" s="49">
        <f t="shared" si="2"/>
        <v>4</v>
      </c>
      <c r="F8" s="49">
        <f t="shared" si="3"/>
        <v>6</v>
      </c>
      <c r="G8" s="49">
        <f>SUM(L$22:L$27)</f>
        <v>86</v>
      </c>
      <c r="H8" s="49">
        <f>SUM(K$22:K$27)</f>
        <v>96</v>
      </c>
      <c r="I8" s="50">
        <f t="shared" si="4"/>
        <v>0.8958333333333334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">
        <v>73</v>
      </c>
      <c r="C9" s="51">
        <f t="shared" si="0"/>
        <v>8</v>
      </c>
      <c r="D9" s="51">
        <f t="shared" si="1"/>
        <v>4</v>
      </c>
      <c r="E9" s="51">
        <f t="shared" si="2"/>
        <v>2</v>
      </c>
      <c r="F9" s="51">
        <f t="shared" si="3"/>
        <v>6</v>
      </c>
      <c r="G9" s="51">
        <f>SUM(N$21:N$26)</f>
        <v>91</v>
      </c>
      <c r="H9" s="51">
        <f>SUM(M$21:M$26)</f>
        <v>84</v>
      </c>
      <c r="I9" s="52">
        <f t="shared" si="4"/>
        <v>1.0833333333333333</v>
      </c>
      <c r="J9" s="54"/>
      <c r="K9" s="35"/>
      <c r="L9" s="35"/>
      <c r="M9" s="33"/>
    </row>
    <row r="10" spans="1:13" s="2" customFormat="1" ht="26.25" customHeight="1">
      <c r="A10" s="48">
        <v>7</v>
      </c>
      <c r="B10" s="56" t="str">
        <f>B28</f>
        <v>AKADEMIA WÓJTOWICZA</v>
      </c>
      <c r="C10" s="49">
        <f t="shared" si="0"/>
        <v>8</v>
      </c>
      <c r="D10" s="49">
        <f t="shared" si="1"/>
        <v>4</v>
      </c>
      <c r="E10" s="49">
        <f t="shared" si="2"/>
        <v>2</v>
      </c>
      <c r="F10" s="49">
        <f t="shared" si="3"/>
        <v>6</v>
      </c>
      <c r="G10" s="49">
        <f>SUM(P$21:P$27)</f>
        <v>115</v>
      </c>
      <c r="H10" s="49">
        <f>SUM(O$21:O$27)</f>
        <v>112</v>
      </c>
      <c r="I10" s="50">
        <f>_xlfn.IFERROR(G10/H10,0)</f>
        <v>1.0267857142857142</v>
      </c>
      <c r="J10" s="54"/>
      <c r="K10" s="35"/>
      <c r="L10" s="35"/>
      <c r="M10" s="33"/>
    </row>
    <row r="11" spans="1:9" s="2" customFormat="1" ht="15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15.75" thickBo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s="2" customFormat="1" ht="51.75" customHeight="1">
      <c r="A13" s="55"/>
      <c r="B13" s="55"/>
      <c r="C13" s="37"/>
      <c r="D13" s="37"/>
      <c r="E13" s="37"/>
      <c r="F13" s="92"/>
      <c r="G13" s="92"/>
      <c r="H13" s="92" t="str">
        <f>CRITERIA</f>
        <v>M</v>
      </c>
      <c r="I13" s="92"/>
    </row>
    <row r="14" spans="1:9" s="2" customFormat="1" ht="70.5" customHeight="1">
      <c r="A14" s="55"/>
      <c r="B14" s="55"/>
      <c r="C14" s="40" t="str">
        <f>A1</f>
        <v>GRUPA</v>
      </c>
      <c r="D14" s="38"/>
      <c r="E14" s="38"/>
      <c r="F14" s="93"/>
      <c r="G14" s="93"/>
      <c r="H14" s="93"/>
      <c r="I14" s="93"/>
    </row>
    <row r="15" spans="1:9" s="2" customFormat="1" ht="18.75" customHeight="1">
      <c r="A15" s="55"/>
      <c r="B15" s="55"/>
      <c r="C15" s="38"/>
      <c r="D15" s="38"/>
      <c r="E15" s="38"/>
      <c r="F15" s="93"/>
      <c r="G15" s="93"/>
      <c r="H15" s="93"/>
      <c r="I15" s="93"/>
    </row>
    <row r="16" spans="1:9" ht="24" customHeight="1" thickBot="1">
      <c r="A16" s="55"/>
      <c r="B16" s="55"/>
      <c r="C16" s="39"/>
      <c r="D16" s="39"/>
      <c r="E16" s="39"/>
      <c r="F16" s="94"/>
      <c r="G16" s="94"/>
      <c r="H16" s="94"/>
      <c r="I16" s="94"/>
    </row>
    <row r="17" ht="21.75" customHeight="1"/>
    <row r="18" spans="1:14" s="2" customFormat="1" ht="21.75" customHeight="1">
      <c r="A18" s="3"/>
      <c r="B18"/>
      <c r="C18"/>
      <c r="D18" s="3"/>
      <c r="E18"/>
      <c r="F18"/>
      <c r="G18"/>
      <c r="H18"/>
      <c r="I18"/>
      <c r="J18"/>
      <c r="K18"/>
      <c r="L18"/>
      <c r="M18"/>
      <c r="N18"/>
    </row>
    <row r="19" spans="1:14" s="2" customFormat="1" ht="21.75" customHeight="1" thickBot="1">
      <c r="A19" s="95" t="s">
        <v>20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6" s="2" customFormat="1" ht="31.5" customHeight="1">
      <c r="A20" s="5" t="s">
        <v>2</v>
      </c>
      <c r="B20" s="7"/>
      <c r="C20" s="97">
        <v>1</v>
      </c>
      <c r="D20" s="98"/>
      <c r="E20" s="97">
        <v>2</v>
      </c>
      <c r="F20" s="98"/>
      <c r="G20" s="97">
        <v>3</v>
      </c>
      <c r="H20" s="98"/>
      <c r="I20" s="97">
        <v>4</v>
      </c>
      <c r="J20" s="98"/>
      <c r="K20" s="97">
        <v>5</v>
      </c>
      <c r="L20" s="98"/>
      <c r="M20" s="99">
        <v>6</v>
      </c>
      <c r="N20" s="100"/>
      <c r="O20" s="99">
        <v>7</v>
      </c>
      <c r="P20" s="100"/>
    </row>
    <row r="21" spans="1:16" s="2" customFormat="1" ht="57" customHeight="1" thickBot="1">
      <c r="A21" s="6"/>
      <c r="B21" s="57" t="s">
        <v>0</v>
      </c>
      <c r="C21" s="88" t="str">
        <f>B22</f>
        <v>RCS CZARNI RADOM 2</v>
      </c>
      <c r="D21" s="89"/>
      <c r="E21" s="88" t="str">
        <f>B23</f>
        <v>UKS 2 GARWOLIN 1</v>
      </c>
      <c r="F21" s="89"/>
      <c r="G21" s="88" t="str">
        <f>B24</f>
        <v>WRZOS MIĘDZYBORÓW 3</v>
      </c>
      <c r="H21" s="89"/>
      <c r="I21" s="88" t="str">
        <f>B25</f>
        <v>RCS CZARNI RADOM 1</v>
      </c>
      <c r="J21" s="89"/>
      <c r="K21" s="90" t="str">
        <f>B26</f>
        <v>POLONEZ WYSZKÓW 2</v>
      </c>
      <c r="L21" s="91"/>
      <c r="M21" s="88" t="str">
        <f>B27</f>
        <v>POLONEZ WYSZKÓW 1</v>
      </c>
      <c r="N21" s="89"/>
      <c r="O21" s="88" t="str">
        <f>B28</f>
        <v>AKADEMIA WÓJTOWICZA</v>
      </c>
      <c r="P21" s="89"/>
    </row>
    <row r="22" spans="1:16" s="2" customFormat="1" ht="75.75" customHeight="1" thickBot="1">
      <c r="A22" s="42">
        <v>1</v>
      </c>
      <c r="B22" s="107" t="s">
        <v>68</v>
      </c>
      <c r="C22" s="45" t="s">
        <v>9</v>
      </c>
      <c r="D22" s="11" t="s">
        <v>9</v>
      </c>
      <c r="E22" s="8">
        <v>21</v>
      </c>
      <c r="F22" s="15">
        <v>16</v>
      </c>
      <c r="G22" s="86">
        <v>16</v>
      </c>
      <c r="H22" s="84">
        <v>21</v>
      </c>
      <c r="I22" s="8">
        <v>16</v>
      </c>
      <c r="J22" s="15">
        <v>21</v>
      </c>
      <c r="K22" s="8">
        <v>21</v>
      </c>
      <c r="L22" s="15">
        <v>17</v>
      </c>
      <c r="M22" s="8">
        <v>21</v>
      </c>
      <c r="N22" s="15">
        <v>18</v>
      </c>
      <c r="O22" s="8">
        <v>21</v>
      </c>
      <c r="P22" s="15">
        <v>16</v>
      </c>
    </row>
    <row r="23" spans="1:16" s="2" customFormat="1" ht="81" customHeight="1" thickBot="1">
      <c r="A23" s="43">
        <v>2</v>
      </c>
      <c r="B23" s="106" t="s">
        <v>69</v>
      </c>
      <c r="C23" s="46">
        <f>IF(F22="","",F22)</f>
        <v>16</v>
      </c>
      <c r="D23" s="31">
        <f>IF(E22="","",E22)</f>
        <v>21</v>
      </c>
      <c r="E23" s="12" t="s">
        <v>9</v>
      </c>
      <c r="F23" s="13" t="s">
        <v>9</v>
      </c>
      <c r="G23" s="9">
        <v>18</v>
      </c>
      <c r="H23" s="15">
        <v>21</v>
      </c>
      <c r="I23" s="83">
        <v>14</v>
      </c>
      <c r="J23" s="84">
        <v>21</v>
      </c>
      <c r="K23" s="83">
        <v>14</v>
      </c>
      <c r="L23" s="84">
        <v>21</v>
      </c>
      <c r="M23" s="9">
        <v>15</v>
      </c>
      <c r="N23" s="16">
        <v>21</v>
      </c>
      <c r="O23" s="9">
        <v>20</v>
      </c>
      <c r="P23" s="16">
        <v>22</v>
      </c>
    </row>
    <row r="24" spans="1:16" s="2" customFormat="1" ht="75.75" customHeight="1" thickBot="1">
      <c r="A24" s="44">
        <v>3</v>
      </c>
      <c r="B24" s="106" t="s">
        <v>70</v>
      </c>
      <c r="C24" s="47">
        <f>IF(H22="","",H22)</f>
        <v>21</v>
      </c>
      <c r="D24" s="32">
        <f>IF(G22="","",G22)</f>
        <v>16</v>
      </c>
      <c r="E24" s="29">
        <f>IF(H23="","",H23)</f>
        <v>21</v>
      </c>
      <c r="F24" s="32">
        <f>IF(G23="","",G23)</f>
        <v>18</v>
      </c>
      <c r="G24" s="14" t="s">
        <v>9</v>
      </c>
      <c r="H24" s="11" t="s">
        <v>9</v>
      </c>
      <c r="I24" s="10">
        <v>21</v>
      </c>
      <c r="J24" s="15">
        <v>19</v>
      </c>
      <c r="K24" s="85">
        <v>21</v>
      </c>
      <c r="L24" s="84">
        <v>17</v>
      </c>
      <c r="M24" s="10">
        <v>17</v>
      </c>
      <c r="N24" s="15">
        <v>21</v>
      </c>
      <c r="O24" s="10">
        <v>15</v>
      </c>
      <c r="P24" s="15">
        <v>21</v>
      </c>
    </row>
    <row r="25" spans="1:16" s="2" customFormat="1" ht="87" customHeight="1" thickBot="1">
      <c r="A25" s="43">
        <v>4</v>
      </c>
      <c r="B25" s="106" t="s">
        <v>71</v>
      </c>
      <c r="C25" s="46">
        <f>IF(J22="","",J22)</f>
        <v>21</v>
      </c>
      <c r="D25" s="31">
        <f>IF(I22="","",I22)</f>
        <v>16</v>
      </c>
      <c r="E25" s="30">
        <f>IF(J23="","",J23)</f>
        <v>21</v>
      </c>
      <c r="F25" s="31">
        <f>IF(I23="","",I23)</f>
        <v>14</v>
      </c>
      <c r="G25" s="30">
        <f>IF(J24="","",J24)</f>
        <v>19</v>
      </c>
      <c r="H25" s="31">
        <f>IF(I24="","",I24)</f>
        <v>21</v>
      </c>
      <c r="I25" s="12" t="s">
        <v>9</v>
      </c>
      <c r="J25" s="13" t="s">
        <v>9</v>
      </c>
      <c r="K25" s="9">
        <v>19</v>
      </c>
      <c r="L25" s="16">
        <v>21</v>
      </c>
      <c r="M25" s="9">
        <v>21</v>
      </c>
      <c r="N25" s="16">
        <v>10</v>
      </c>
      <c r="O25" s="79">
        <v>18</v>
      </c>
      <c r="P25" s="80">
        <v>21</v>
      </c>
    </row>
    <row r="26" spans="1:16" s="2" customFormat="1" ht="78.75" customHeight="1" thickBot="1">
      <c r="A26" s="43">
        <v>5</v>
      </c>
      <c r="B26" s="106" t="s">
        <v>72</v>
      </c>
      <c r="C26" s="46">
        <f>IF(L22="","",L22)</f>
        <v>17</v>
      </c>
      <c r="D26" s="31">
        <f>IF(K22="","",K22)</f>
        <v>21</v>
      </c>
      <c r="E26" s="30">
        <f>IF(L23="","",L23)</f>
        <v>21</v>
      </c>
      <c r="F26" s="30">
        <f>IF(K23="","",K23)</f>
        <v>14</v>
      </c>
      <c r="G26" s="30">
        <f>IF(L24="","",L24)</f>
        <v>17</v>
      </c>
      <c r="H26" s="31">
        <f>IF(K24="","",K24)</f>
        <v>21</v>
      </c>
      <c r="I26" s="30">
        <f>IF(L25="","",L25)</f>
        <v>21</v>
      </c>
      <c r="J26" s="31">
        <f>IF(K25="","",K25)</f>
        <v>19</v>
      </c>
      <c r="K26" s="12" t="s">
        <v>9</v>
      </c>
      <c r="L26" s="28" t="s">
        <v>9</v>
      </c>
      <c r="M26" s="10">
        <v>10</v>
      </c>
      <c r="N26" s="78">
        <v>21</v>
      </c>
      <c r="O26" s="81">
        <v>17</v>
      </c>
      <c r="P26" s="82">
        <v>21</v>
      </c>
    </row>
    <row r="27" spans="1:16" s="2" customFormat="1" ht="78.75" customHeight="1" thickBot="1">
      <c r="A27" s="43">
        <v>6</v>
      </c>
      <c r="B27" s="106" t="s">
        <v>73</v>
      </c>
      <c r="C27" s="46">
        <f>IF(N22="","",N22)</f>
        <v>18</v>
      </c>
      <c r="D27" s="31">
        <f>IF(M22="","",M22)</f>
        <v>21</v>
      </c>
      <c r="E27" s="30">
        <f>IF(N23="","",N23)</f>
        <v>21</v>
      </c>
      <c r="F27" s="31">
        <f>IF(M23="","",M23)</f>
        <v>15</v>
      </c>
      <c r="G27" s="30">
        <f>IF(N24="","",N24)</f>
        <v>21</v>
      </c>
      <c r="H27" s="31">
        <f>IF(M24="","",M24)</f>
        <v>17</v>
      </c>
      <c r="I27" s="30">
        <f>IF(N25="","",N25)</f>
        <v>10</v>
      </c>
      <c r="J27" s="31">
        <f>IF(M25="","",M25)</f>
        <v>21</v>
      </c>
      <c r="K27" s="30">
        <f>IF(N26="","",N26)</f>
        <v>21</v>
      </c>
      <c r="L27" s="31">
        <f>IF(M26="","",M26)</f>
        <v>10</v>
      </c>
      <c r="M27" s="12" t="s">
        <v>9</v>
      </c>
      <c r="N27" s="28" t="s">
        <v>9</v>
      </c>
      <c r="O27" s="10">
        <v>21</v>
      </c>
      <c r="P27" s="15">
        <v>14</v>
      </c>
    </row>
    <row r="28" spans="1:16" s="2" customFormat="1" ht="76.5" customHeight="1" thickBot="1">
      <c r="A28" s="43">
        <v>7</v>
      </c>
      <c r="B28" s="106" t="s">
        <v>74</v>
      </c>
      <c r="C28" s="46">
        <v>15</v>
      </c>
      <c r="D28" s="31">
        <v>21</v>
      </c>
      <c r="E28" s="46">
        <f>IF(P23="","",P23)</f>
        <v>22</v>
      </c>
      <c r="F28" s="31">
        <f>IF(O23="","",O23)</f>
        <v>20</v>
      </c>
      <c r="G28" s="30">
        <f>IF(P24="","",P24)</f>
        <v>21</v>
      </c>
      <c r="H28" s="31">
        <f>IF(O24="","",O24)</f>
        <v>15</v>
      </c>
      <c r="I28" s="30">
        <f>IF(P25="","",P25)</f>
        <v>21</v>
      </c>
      <c r="J28" s="31">
        <f>IF(O25="","",O25)</f>
        <v>18</v>
      </c>
      <c r="K28" s="30">
        <f>IF(P26="","",P26)</f>
        <v>21</v>
      </c>
      <c r="L28" s="31">
        <f>IF(O26="","",O26)</f>
        <v>17</v>
      </c>
      <c r="M28" s="30">
        <f>IF(P27="","",P27)</f>
        <v>14</v>
      </c>
      <c r="N28" s="31">
        <f>IF(27="","",O27)</f>
        <v>21</v>
      </c>
      <c r="O28" s="12" t="s">
        <v>9</v>
      </c>
      <c r="P28" s="28" t="s">
        <v>9</v>
      </c>
    </row>
    <row r="29" spans="2:3" s="2" customFormat="1" ht="15">
      <c r="B29" s="1"/>
      <c r="C29" s="4"/>
    </row>
    <row r="33" ht="15">
      <c r="B33" s="59"/>
    </row>
    <row r="34" ht="15">
      <c r="B34" s="59"/>
    </row>
    <row r="35" ht="15.75" thickBot="1"/>
    <row r="36" spans="2:8" ht="81.75" customHeight="1" thickBot="1">
      <c r="B36" s="60" t="s">
        <v>22</v>
      </c>
      <c r="C36" s="61" t="s">
        <v>39</v>
      </c>
      <c r="D36" s="67"/>
      <c r="E36" s="63" t="s">
        <v>38</v>
      </c>
      <c r="F36" s="69"/>
      <c r="G36" s="70"/>
      <c r="H36" s="71"/>
    </row>
    <row r="37" spans="2:8" ht="81.75" customHeight="1" thickBot="1">
      <c r="B37" s="62" t="s">
        <v>23</v>
      </c>
      <c r="C37" s="63">
        <v>1</v>
      </c>
      <c r="D37" s="60">
        <v>6</v>
      </c>
      <c r="E37" s="68"/>
      <c r="F37" s="77"/>
      <c r="G37" s="75"/>
      <c r="H37" s="76"/>
    </row>
    <row r="38" spans="2:8" ht="81.75" customHeight="1" thickBot="1">
      <c r="B38" s="62" t="s">
        <v>24</v>
      </c>
      <c r="C38" s="64">
        <v>2</v>
      </c>
      <c r="D38" s="62">
        <v>5</v>
      </c>
      <c r="E38" s="64"/>
      <c r="F38" s="66"/>
      <c r="G38" s="73"/>
      <c r="H38" s="74"/>
    </row>
    <row r="39" spans="2:8" ht="81.75" customHeight="1" thickBot="1">
      <c r="B39" s="62" t="s">
        <v>25</v>
      </c>
      <c r="C39" s="63">
        <v>3</v>
      </c>
      <c r="D39" s="60">
        <v>4</v>
      </c>
      <c r="E39" s="63"/>
      <c r="F39" s="69"/>
      <c r="G39" s="72"/>
      <c r="H39" s="71"/>
    </row>
    <row r="40" spans="2:8" ht="81.75" customHeight="1" thickBot="1">
      <c r="B40" s="62" t="s">
        <v>26</v>
      </c>
      <c r="C40" s="63">
        <v>1</v>
      </c>
      <c r="D40" s="60">
        <v>5</v>
      </c>
      <c r="E40" s="63"/>
      <c r="F40" s="69"/>
      <c r="G40" s="72"/>
      <c r="H40" s="71"/>
    </row>
    <row r="41" spans="2:8" ht="81.75" customHeight="1" thickBot="1">
      <c r="B41" s="62" t="s">
        <v>27</v>
      </c>
      <c r="C41" s="63">
        <v>2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28</v>
      </c>
      <c r="C42" s="63">
        <v>3</v>
      </c>
      <c r="D42" s="60">
        <v>6</v>
      </c>
      <c r="E42" s="63"/>
      <c r="F42" s="69"/>
      <c r="G42" s="72"/>
      <c r="H42" s="71"/>
    </row>
    <row r="43" spans="2:8" ht="81.75" customHeight="1" thickBot="1">
      <c r="B43" s="62" t="s">
        <v>29</v>
      </c>
      <c r="C43" s="63">
        <v>1</v>
      </c>
      <c r="D43" s="60">
        <v>4</v>
      </c>
      <c r="E43" s="64"/>
      <c r="F43" s="66"/>
      <c r="G43" s="73"/>
      <c r="H43" s="74"/>
    </row>
    <row r="44" spans="2:8" ht="81.75" customHeight="1" thickBot="1">
      <c r="B44" s="62" t="s">
        <v>30</v>
      </c>
      <c r="C44" s="64">
        <v>2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31</v>
      </c>
      <c r="C45" s="63">
        <v>5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32</v>
      </c>
      <c r="C46" s="64">
        <v>1</v>
      </c>
      <c r="D46" s="62">
        <v>3</v>
      </c>
      <c r="E46" s="63"/>
      <c r="F46" s="69"/>
      <c r="G46" s="72"/>
      <c r="H46" s="71"/>
    </row>
    <row r="47" spans="2:8" ht="81.75" customHeight="1" thickBot="1">
      <c r="B47" s="62" t="s">
        <v>33</v>
      </c>
      <c r="C47" s="63">
        <v>2</v>
      </c>
      <c r="D47" s="60">
        <v>6</v>
      </c>
      <c r="E47" s="64"/>
      <c r="F47" s="66"/>
      <c r="G47" s="73"/>
      <c r="H47" s="74"/>
    </row>
    <row r="48" spans="2:8" ht="81.75" customHeight="1" thickBot="1">
      <c r="B48" s="62" t="s">
        <v>34</v>
      </c>
      <c r="C48" s="64">
        <v>4</v>
      </c>
      <c r="D48" s="62">
        <v>5</v>
      </c>
      <c r="E48" s="63"/>
      <c r="F48" s="69"/>
      <c r="G48" s="72"/>
      <c r="H48" s="71"/>
    </row>
    <row r="49" spans="2:8" ht="81.75" customHeight="1" thickBot="1">
      <c r="B49" s="62" t="s">
        <v>35</v>
      </c>
      <c r="C49" s="63">
        <v>1</v>
      </c>
      <c r="D49" s="60">
        <v>2</v>
      </c>
      <c r="E49" s="63"/>
      <c r="F49" s="69"/>
      <c r="G49" s="72"/>
      <c r="H49" s="71"/>
    </row>
    <row r="50" spans="2:8" ht="81.75" customHeight="1" thickBot="1">
      <c r="B50" s="62" t="s">
        <v>36</v>
      </c>
      <c r="C50" s="64">
        <v>3</v>
      </c>
      <c r="D50" s="62">
        <v>5</v>
      </c>
      <c r="E50" s="64"/>
      <c r="F50" s="66"/>
      <c r="G50" s="73"/>
      <c r="H50" s="74"/>
    </row>
    <row r="51" spans="2:8" ht="81.75" customHeight="1" thickBot="1">
      <c r="B51" s="65" t="s">
        <v>37</v>
      </c>
      <c r="C51" s="63">
        <v>4</v>
      </c>
      <c r="D51" s="60">
        <v>6</v>
      </c>
      <c r="E51" s="63"/>
      <c r="F51" s="69"/>
      <c r="G51" s="72"/>
      <c r="H51" s="71"/>
    </row>
  </sheetData>
  <sheetProtection/>
  <mergeCells count="17">
    <mergeCell ref="O20:P20"/>
    <mergeCell ref="C21:D21"/>
    <mergeCell ref="E21:F21"/>
    <mergeCell ref="G21:H21"/>
    <mergeCell ref="I21:J21"/>
    <mergeCell ref="K21:L21"/>
    <mergeCell ref="M21:N21"/>
    <mergeCell ref="O21:P21"/>
    <mergeCell ref="F13:G16"/>
    <mergeCell ref="H13:I16"/>
    <mergeCell ref="A19:N19"/>
    <mergeCell ref="C20:D20"/>
    <mergeCell ref="E20:F20"/>
    <mergeCell ref="G20:H20"/>
    <mergeCell ref="I20:J20"/>
    <mergeCell ref="K20:L20"/>
    <mergeCell ref="M20:N20"/>
  </mergeCells>
  <printOptions/>
  <pageMargins left="0" right="0" top="0" bottom="0" header="0" footer="0"/>
  <pageSetup fitToHeight="1" fitToWidth="1" orientation="portrait" paperSize="9" scale="3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="70" zoomScaleNormal="70" zoomScalePageLayoutView="70" workbookViewId="0" topLeftCell="A21">
      <selection activeCell="F28" sqref="F28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5" width="16.28125" style="0" customWidth="1"/>
    <col min="16" max="16" width="16.421875" style="0" customWidth="1"/>
    <col min="17" max="17" width="20.7109375" style="0" customWidth="1"/>
  </cols>
  <sheetData>
    <row r="1" spans="1:14" ht="30.75" thickBot="1">
      <c r="A1" s="18" t="s">
        <v>13</v>
      </c>
      <c r="B1" s="17" t="s">
        <v>49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>B22</f>
        <v>DĘBINA NIEPORĘT</v>
      </c>
      <c r="C4" s="49">
        <f aca="true" t="shared" si="0" ref="C4:C10">D4*$E$1+E4*$G$1</f>
        <v>0</v>
      </c>
      <c r="D4" s="49">
        <f aca="true" t="shared" si="1" ref="D4:D10">IF($C22&gt;$D22,1,0)+IF($E22&gt;$F22,1,0)+IF($G22&gt;$H22,1,0)+IF($I22&gt;$J22,1,0)+IF($K22&gt;$L22,1,0)+IF($M22&gt;$N22,1,0)+IF($O22&gt;$P22,1,0)</f>
        <v>0</v>
      </c>
      <c r="E4" s="49">
        <f aca="true" t="shared" si="2" ref="E4:E10">IF($C22&lt;$D22,1,0)+IF($E22&lt;$F22,1,0)+IF($G22&lt;$H22,1,0)+IF($I22&lt;$J22,1,0)+IF($K22&lt;$L22,1,0)+IF($M22&lt;$N22,1,0)+IF($O22&lt;$P22,1,0)</f>
        <v>6</v>
      </c>
      <c r="F4" s="49">
        <f aca="true" t="shared" si="3" ref="F4:F10">E4+D4</f>
        <v>6</v>
      </c>
      <c r="G4" s="49">
        <f>SUM(D$22:D$27)</f>
        <v>0</v>
      </c>
      <c r="H4" s="49">
        <f>SUM(C$22:C$27)</f>
        <v>105</v>
      </c>
      <c r="I4" s="50">
        <f aca="true" t="shared" si="4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 t="str">
        <f>B23</f>
        <v>PIĄTKA WOŁOMIN 2</v>
      </c>
      <c r="C5" s="51">
        <f t="shared" si="0"/>
        <v>10</v>
      </c>
      <c r="D5" s="51">
        <f t="shared" si="1"/>
        <v>5</v>
      </c>
      <c r="E5" s="51">
        <f t="shared" si="2"/>
        <v>1</v>
      </c>
      <c r="F5" s="51">
        <f t="shared" si="3"/>
        <v>6</v>
      </c>
      <c r="G5" s="51">
        <f>SUM(F$22:F$27)</f>
        <v>96</v>
      </c>
      <c r="H5" s="51">
        <f>SUM(E$22:E$27)</f>
        <v>71</v>
      </c>
      <c r="I5" s="52">
        <f t="shared" si="4"/>
        <v>1.352112676056338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>B24</f>
        <v>SPS WISŁA PŁOCK</v>
      </c>
      <c r="C6" s="49">
        <f t="shared" si="0"/>
        <v>2</v>
      </c>
      <c r="D6" s="49">
        <f t="shared" si="1"/>
        <v>1</v>
      </c>
      <c r="E6" s="49">
        <f t="shared" si="2"/>
        <v>5</v>
      </c>
      <c r="F6" s="49">
        <f t="shared" si="3"/>
        <v>6</v>
      </c>
      <c r="G6" s="49">
        <f>SUM(H$22:H$27)</f>
        <v>78</v>
      </c>
      <c r="H6" s="49">
        <f>SUM(G$22:G$27)</f>
        <v>84</v>
      </c>
      <c r="I6" s="50">
        <f t="shared" si="4"/>
        <v>0.9285714285714286</v>
      </c>
      <c r="K6" s="35"/>
      <c r="L6" s="35"/>
      <c r="M6" s="33"/>
    </row>
    <row r="7" spans="1:13" s="2" customFormat="1" ht="26.25" customHeight="1">
      <c r="A7" s="51">
        <v>4</v>
      </c>
      <c r="B7" s="51" t="str">
        <f>B25</f>
        <v>UKS 2 GARWOLIN 2</v>
      </c>
      <c r="C7" s="51">
        <f t="shared" si="0"/>
        <v>6</v>
      </c>
      <c r="D7" s="51">
        <f t="shared" si="1"/>
        <v>3</v>
      </c>
      <c r="E7" s="51">
        <f t="shared" si="2"/>
        <v>3</v>
      </c>
      <c r="F7" s="51">
        <f t="shared" si="3"/>
        <v>6</v>
      </c>
      <c r="G7" s="51">
        <f>SUM(J$22:J$27)</f>
        <v>100</v>
      </c>
      <c r="H7" s="51">
        <f>SUM(I$22:I$27)</f>
        <v>81</v>
      </c>
      <c r="I7" s="52">
        <f t="shared" si="4"/>
        <v>1.2345679012345678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>B26</f>
        <v>MOS WOLA 4</v>
      </c>
      <c r="C8" s="49">
        <f t="shared" si="0"/>
        <v>10</v>
      </c>
      <c r="D8" s="49">
        <f t="shared" si="1"/>
        <v>5</v>
      </c>
      <c r="E8" s="49">
        <f t="shared" si="2"/>
        <v>1</v>
      </c>
      <c r="F8" s="49">
        <f t="shared" si="3"/>
        <v>6</v>
      </c>
      <c r="G8" s="49">
        <f>SUM(L$22:L$27)</f>
        <v>104</v>
      </c>
      <c r="H8" s="49">
        <f>SUM(K$22:K$27)</f>
        <v>63</v>
      </c>
      <c r="I8" s="50">
        <f t="shared" si="4"/>
        <v>1.6507936507936507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">
        <v>73</v>
      </c>
      <c r="C9" s="51">
        <f t="shared" si="0"/>
        <v>10</v>
      </c>
      <c r="D9" s="51">
        <f t="shared" si="1"/>
        <v>5</v>
      </c>
      <c r="E9" s="51">
        <f t="shared" si="2"/>
        <v>1</v>
      </c>
      <c r="F9" s="51">
        <f t="shared" si="3"/>
        <v>6</v>
      </c>
      <c r="G9" s="51">
        <f>SUM(N$21:N$26)</f>
        <v>107</v>
      </c>
      <c r="H9" s="51">
        <f>SUM(M$21:M$26)</f>
        <v>81</v>
      </c>
      <c r="I9" s="52">
        <f t="shared" si="4"/>
        <v>1.3209876543209877</v>
      </c>
      <c r="J9" s="54"/>
      <c r="K9" s="35"/>
      <c r="L9" s="35"/>
      <c r="M9" s="33"/>
    </row>
    <row r="10" spans="1:13" s="2" customFormat="1" ht="26.25" customHeight="1">
      <c r="A10" s="48">
        <v>7</v>
      </c>
      <c r="B10" s="56" t="str">
        <f>B28</f>
        <v>WRZOS MIĘDZYBORÓW 4</v>
      </c>
      <c r="C10" s="49">
        <f t="shared" si="0"/>
        <v>4</v>
      </c>
      <c r="D10" s="49">
        <f t="shared" si="1"/>
        <v>2</v>
      </c>
      <c r="E10" s="49">
        <f t="shared" si="2"/>
        <v>4</v>
      </c>
      <c r="F10" s="49">
        <f t="shared" si="3"/>
        <v>6</v>
      </c>
      <c r="G10" s="49">
        <f>SUM(P$21:P$27)</f>
        <v>92</v>
      </c>
      <c r="H10" s="49">
        <f>SUM(O$21:O$27)</f>
        <v>95</v>
      </c>
      <c r="I10" s="50">
        <f>_xlfn.IFERROR(G10/H10,0)</f>
        <v>0.968421052631579</v>
      </c>
      <c r="J10" s="54"/>
      <c r="K10" s="35"/>
      <c r="L10" s="35"/>
      <c r="M10" s="33"/>
    </row>
    <row r="11" spans="1:9" s="2" customFormat="1" ht="15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15.75" thickBo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s="2" customFormat="1" ht="51.75" customHeight="1">
      <c r="A13" s="55"/>
      <c r="B13" s="55"/>
      <c r="C13" s="37"/>
      <c r="D13" s="37"/>
      <c r="E13" s="37"/>
      <c r="F13" s="92"/>
      <c r="G13" s="92"/>
      <c r="H13" s="92" t="str">
        <f>CRITERIA</f>
        <v>M</v>
      </c>
      <c r="I13" s="92"/>
    </row>
    <row r="14" spans="1:9" s="2" customFormat="1" ht="70.5" customHeight="1">
      <c r="A14" s="55"/>
      <c r="B14" s="55"/>
      <c r="C14" s="40" t="str">
        <f>A1</f>
        <v>GRUPA</v>
      </c>
      <c r="D14" s="38"/>
      <c r="E14" s="38"/>
      <c r="F14" s="93"/>
      <c r="G14" s="93"/>
      <c r="H14" s="93"/>
      <c r="I14" s="93"/>
    </row>
    <row r="15" spans="1:9" s="2" customFormat="1" ht="18.75" customHeight="1">
      <c r="A15" s="55"/>
      <c r="B15" s="55"/>
      <c r="C15" s="38"/>
      <c r="D15" s="38"/>
      <c r="E15" s="38"/>
      <c r="F15" s="93"/>
      <c r="G15" s="93"/>
      <c r="H15" s="93"/>
      <c r="I15" s="93"/>
    </row>
    <row r="16" spans="1:9" ht="24" customHeight="1" thickBot="1">
      <c r="A16" s="55"/>
      <c r="B16" s="55"/>
      <c r="C16" s="39"/>
      <c r="D16" s="39"/>
      <c r="E16" s="39"/>
      <c r="F16" s="94"/>
      <c r="G16" s="94"/>
      <c r="H16" s="94"/>
      <c r="I16" s="94"/>
    </row>
    <row r="17" ht="21.75" customHeight="1"/>
    <row r="18" spans="1:14" s="2" customFormat="1" ht="21.75" customHeight="1">
      <c r="A18" s="3"/>
      <c r="B18"/>
      <c r="C18"/>
      <c r="D18" s="3"/>
      <c r="E18"/>
      <c r="F18"/>
      <c r="G18"/>
      <c r="H18"/>
      <c r="I18"/>
      <c r="J18"/>
      <c r="K18"/>
      <c r="L18"/>
      <c r="M18"/>
      <c r="N18"/>
    </row>
    <row r="19" spans="1:14" s="2" customFormat="1" ht="21.75" customHeight="1" thickBot="1">
      <c r="A19" s="95" t="s">
        <v>20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6" s="2" customFormat="1" ht="31.5" customHeight="1">
      <c r="A20" s="5" t="s">
        <v>2</v>
      </c>
      <c r="B20" s="7"/>
      <c r="C20" s="97">
        <v>1</v>
      </c>
      <c r="D20" s="98"/>
      <c r="E20" s="97">
        <v>2</v>
      </c>
      <c r="F20" s="98"/>
      <c r="G20" s="97">
        <v>3</v>
      </c>
      <c r="H20" s="98"/>
      <c r="I20" s="97">
        <v>4</v>
      </c>
      <c r="J20" s="98"/>
      <c r="K20" s="97">
        <v>5</v>
      </c>
      <c r="L20" s="98"/>
      <c r="M20" s="99">
        <v>6</v>
      </c>
      <c r="N20" s="100"/>
      <c r="O20" s="99">
        <v>7</v>
      </c>
      <c r="P20" s="100"/>
    </row>
    <row r="21" spans="1:16" s="2" customFormat="1" ht="57" customHeight="1" thickBot="1">
      <c r="A21" s="6"/>
      <c r="B21" s="57" t="s">
        <v>0</v>
      </c>
      <c r="C21" s="88" t="str">
        <f>B22</f>
        <v>DĘBINA NIEPORĘT</v>
      </c>
      <c r="D21" s="89"/>
      <c r="E21" s="88" t="str">
        <f>B23</f>
        <v>PIĄTKA WOŁOMIN 2</v>
      </c>
      <c r="F21" s="89"/>
      <c r="G21" s="88" t="str">
        <f>B24</f>
        <v>SPS WISŁA PŁOCK</v>
      </c>
      <c r="H21" s="89"/>
      <c r="I21" s="88" t="str">
        <f>B25</f>
        <v>UKS 2 GARWOLIN 2</v>
      </c>
      <c r="J21" s="89"/>
      <c r="K21" s="90" t="str">
        <f>B26</f>
        <v>MOS WOLA 4</v>
      </c>
      <c r="L21" s="91"/>
      <c r="M21" s="88" t="str">
        <f>B27</f>
        <v>LEN ŻYRARDÓW 1</v>
      </c>
      <c r="N21" s="89"/>
      <c r="O21" s="88" t="str">
        <f>B28</f>
        <v>WRZOS MIĘDZYBORÓW 4</v>
      </c>
      <c r="P21" s="89"/>
    </row>
    <row r="22" spans="1:16" s="2" customFormat="1" ht="75.75" customHeight="1" thickBot="1">
      <c r="A22" s="42">
        <v>1</v>
      </c>
      <c r="B22" s="107" t="s">
        <v>88</v>
      </c>
      <c r="C22" s="45" t="s">
        <v>9</v>
      </c>
      <c r="D22" s="11" t="s">
        <v>9</v>
      </c>
      <c r="E22" s="8">
        <v>0</v>
      </c>
      <c r="F22" s="15">
        <v>21</v>
      </c>
      <c r="G22" s="86">
        <v>0</v>
      </c>
      <c r="H22" s="84">
        <v>21</v>
      </c>
      <c r="I22" s="8">
        <v>0</v>
      </c>
      <c r="J22" s="15">
        <v>21</v>
      </c>
      <c r="K22" s="8">
        <v>0</v>
      </c>
      <c r="L22" s="15">
        <v>21</v>
      </c>
      <c r="M22" s="8">
        <v>0</v>
      </c>
      <c r="N22" s="15">
        <v>21</v>
      </c>
      <c r="O22" s="8">
        <v>0</v>
      </c>
      <c r="P22" s="15">
        <v>21</v>
      </c>
    </row>
    <row r="23" spans="1:16" s="2" customFormat="1" ht="81" customHeight="1" thickBot="1">
      <c r="A23" s="43">
        <v>2</v>
      </c>
      <c r="B23" s="107" t="s">
        <v>75</v>
      </c>
      <c r="C23" s="46">
        <f>IF(F22="","",F22)</f>
        <v>21</v>
      </c>
      <c r="D23" s="31">
        <f>IF(E22="","",E22)</f>
        <v>0</v>
      </c>
      <c r="E23" s="12" t="s">
        <v>9</v>
      </c>
      <c r="F23" s="13" t="s">
        <v>9</v>
      </c>
      <c r="G23" s="9">
        <v>21</v>
      </c>
      <c r="H23" s="15">
        <v>14</v>
      </c>
      <c r="I23" s="83">
        <v>21</v>
      </c>
      <c r="J23" s="84">
        <v>18</v>
      </c>
      <c r="K23" s="83">
        <v>12</v>
      </c>
      <c r="L23" s="84">
        <v>21</v>
      </c>
      <c r="M23" s="9">
        <v>21</v>
      </c>
      <c r="N23" s="16">
        <v>18</v>
      </c>
      <c r="O23" s="9">
        <v>21</v>
      </c>
      <c r="P23" s="16">
        <v>17</v>
      </c>
    </row>
    <row r="24" spans="1:16" s="2" customFormat="1" ht="75.75" customHeight="1" thickBot="1">
      <c r="A24" s="44">
        <v>3</v>
      </c>
      <c r="B24" s="106" t="s">
        <v>76</v>
      </c>
      <c r="C24" s="47">
        <f>IF(H22="","",H22)</f>
        <v>21</v>
      </c>
      <c r="D24" s="32">
        <f>IF(G22="","",G22)</f>
        <v>0</v>
      </c>
      <c r="E24" s="29">
        <f>IF(H23="","",H23)</f>
        <v>14</v>
      </c>
      <c r="F24" s="32">
        <f>IF(G23="","",G23)</f>
        <v>21</v>
      </c>
      <c r="G24" s="14" t="s">
        <v>9</v>
      </c>
      <c r="H24" s="11" t="s">
        <v>9</v>
      </c>
      <c r="I24" s="10">
        <v>14</v>
      </c>
      <c r="J24" s="15">
        <v>21</v>
      </c>
      <c r="K24" s="85">
        <v>12</v>
      </c>
      <c r="L24" s="84">
        <v>21</v>
      </c>
      <c r="M24" s="10">
        <v>17</v>
      </c>
      <c r="N24" s="15">
        <v>21</v>
      </c>
      <c r="O24" s="10">
        <v>11</v>
      </c>
      <c r="P24" s="15">
        <v>21</v>
      </c>
    </row>
    <row r="25" spans="1:16" s="2" customFormat="1" ht="87" customHeight="1" thickBot="1">
      <c r="A25" s="43">
        <v>4</v>
      </c>
      <c r="B25" s="106" t="s">
        <v>77</v>
      </c>
      <c r="C25" s="46">
        <f>IF(J22="","",J22)</f>
        <v>21</v>
      </c>
      <c r="D25" s="31">
        <f>IF(I22="","",I22)</f>
        <v>0</v>
      </c>
      <c r="E25" s="30">
        <f>IF(J23="","",J23)</f>
        <v>18</v>
      </c>
      <c r="F25" s="31">
        <f>IF(I23="","",I23)</f>
        <v>21</v>
      </c>
      <c r="G25" s="30">
        <f>IF(J24="","",J24)</f>
        <v>21</v>
      </c>
      <c r="H25" s="31">
        <f>IF(I24="","",I24)</f>
        <v>14</v>
      </c>
      <c r="I25" s="12" t="s">
        <v>9</v>
      </c>
      <c r="J25" s="13" t="s">
        <v>9</v>
      </c>
      <c r="K25" s="9">
        <v>17</v>
      </c>
      <c r="L25" s="16">
        <v>21</v>
      </c>
      <c r="M25" s="9">
        <v>23</v>
      </c>
      <c r="N25" s="16">
        <v>25</v>
      </c>
      <c r="O25" s="79">
        <v>21</v>
      </c>
      <c r="P25" s="80">
        <v>8</v>
      </c>
    </row>
    <row r="26" spans="1:16" s="2" customFormat="1" ht="78.75" customHeight="1" thickBot="1">
      <c r="A26" s="43">
        <v>5</v>
      </c>
      <c r="B26" s="106" t="s">
        <v>78</v>
      </c>
      <c r="C26" s="46">
        <f>IF(L22="","",L22)</f>
        <v>21</v>
      </c>
      <c r="D26" s="31">
        <f>IF(K22="","",K22)</f>
        <v>0</v>
      </c>
      <c r="E26" s="30">
        <f>IF(L23="","",L23)</f>
        <v>21</v>
      </c>
      <c r="F26" s="30">
        <f>IF(K23="","",K23)</f>
        <v>12</v>
      </c>
      <c r="G26" s="30">
        <f>IF(L24="","",L24)</f>
        <v>21</v>
      </c>
      <c r="H26" s="31">
        <f>IF(K24="","",K24)</f>
        <v>12</v>
      </c>
      <c r="I26" s="30">
        <f>IF(L25="","",L25)</f>
        <v>21</v>
      </c>
      <c r="J26" s="31">
        <f>IF(K25="","",K25)</f>
        <v>17</v>
      </c>
      <c r="K26" s="12" t="s">
        <v>9</v>
      </c>
      <c r="L26" s="28" t="s">
        <v>9</v>
      </c>
      <c r="M26" s="10">
        <v>20</v>
      </c>
      <c r="N26" s="78">
        <v>22</v>
      </c>
      <c r="O26" s="81">
        <v>21</v>
      </c>
      <c r="P26" s="82">
        <v>12</v>
      </c>
    </row>
    <row r="27" spans="1:16" s="2" customFormat="1" ht="78.75" customHeight="1" thickBot="1">
      <c r="A27" s="43">
        <v>6</v>
      </c>
      <c r="B27" s="106" t="s">
        <v>79</v>
      </c>
      <c r="C27" s="46">
        <f>IF(N22="","",N22)</f>
        <v>21</v>
      </c>
      <c r="D27" s="31">
        <f>IF(M22="","",M22)</f>
        <v>0</v>
      </c>
      <c r="E27" s="30">
        <f>IF(N23="","",N23)</f>
        <v>18</v>
      </c>
      <c r="F27" s="31">
        <f>IF(M23="","",M23)</f>
        <v>21</v>
      </c>
      <c r="G27" s="30">
        <f>IF(N24="","",N24)</f>
        <v>21</v>
      </c>
      <c r="H27" s="31">
        <f>IF(M24="","",M24)</f>
        <v>17</v>
      </c>
      <c r="I27" s="30">
        <f>IF(N25="","",N25)</f>
        <v>25</v>
      </c>
      <c r="J27" s="31">
        <f>IF(M25="","",M25)</f>
        <v>23</v>
      </c>
      <c r="K27" s="30">
        <f>IF(N26="","",N26)</f>
        <v>22</v>
      </c>
      <c r="L27" s="31">
        <f>IF(M26="","",M26)</f>
        <v>20</v>
      </c>
      <c r="M27" s="12" t="s">
        <v>9</v>
      </c>
      <c r="N27" s="28" t="s">
        <v>9</v>
      </c>
      <c r="O27" s="10">
        <v>21</v>
      </c>
      <c r="P27" s="15">
        <v>13</v>
      </c>
    </row>
    <row r="28" spans="1:16" s="2" customFormat="1" ht="76.5" customHeight="1" thickBot="1">
      <c r="A28" s="43">
        <v>7</v>
      </c>
      <c r="B28" s="106" t="s">
        <v>80</v>
      </c>
      <c r="C28" s="46">
        <v>21</v>
      </c>
      <c r="D28" s="31">
        <v>0</v>
      </c>
      <c r="E28" s="46">
        <f>IF(P23="","",P23)</f>
        <v>17</v>
      </c>
      <c r="F28" s="31">
        <f>IF(O23="","",O23)</f>
        <v>21</v>
      </c>
      <c r="G28" s="30">
        <f>IF(P24="","",P24)</f>
        <v>21</v>
      </c>
      <c r="H28" s="31">
        <f>IF(O24="","",O24)</f>
        <v>11</v>
      </c>
      <c r="I28" s="30">
        <f>IF(P25="","",P25)</f>
        <v>8</v>
      </c>
      <c r="J28" s="31">
        <f>IF(O25="","",O25)</f>
        <v>21</v>
      </c>
      <c r="K28" s="30">
        <f>IF(P26="","",P26)</f>
        <v>12</v>
      </c>
      <c r="L28" s="31">
        <f>IF(O26="","",O26)</f>
        <v>21</v>
      </c>
      <c r="M28" s="30">
        <f>IF(P27="","",P27)</f>
        <v>13</v>
      </c>
      <c r="N28" s="31">
        <f>IF(27="","",O27)</f>
        <v>21</v>
      </c>
      <c r="O28" s="12" t="s">
        <v>9</v>
      </c>
      <c r="P28" s="28" t="s">
        <v>9</v>
      </c>
    </row>
    <row r="29" spans="2:3" s="2" customFormat="1" ht="15">
      <c r="B29" s="1"/>
      <c r="C29" s="4"/>
    </row>
    <row r="33" ht="15">
      <c r="B33" s="59"/>
    </row>
    <row r="34" ht="15">
      <c r="B34" s="59"/>
    </row>
    <row r="35" ht="15.75" thickBot="1"/>
    <row r="36" spans="2:8" ht="81.75" customHeight="1" thickBot="1">
      <c r="B36" s="60" t="s">
        <v>22</v>
      </c>
      <c r="C36" s="61" t="s">
        <v>39</v>
      </c>
      <c r="D36" s="67"/>
      <c r="E36" s="63" t="s">
        <v>38</v>
      </c>
      <c r="F36" s="69"/>
      <c r="G36" s="70"/>
      <c r="H36" s="71"/>
    </row>
    <row r="37" spans="2:8" ht="81.75" customHeight="1" thickBot="1">
      <c r="B37" s="62" t="s">
        <v>23</v>
      </c>
      <c r="C37" s="63">
        <v>1</v>
      </c>
      <c r="D37" s="60">
        <v>6</v>
      </c>
      <c r="E37" s="68"/>
      <c r="F37" s="77"/>
      <c r="G37" s="75"/>
      <c r="H37" s="76"/>
    </row>
    <row r="38" spans="2:8" ht="81.75" customHeight="1" thickBot="1">
      <c r="B38" s="62" t="s">
        <v>24</v>
      </c>
      <c r="C38" s="64">
        <v>2</v>
      </c>
      <c r="D38" s="62">
        <v>5</v>
      </c>
      <c r="E38" s="64"/>
      <c r="F38" s="66"/>
      <c r="G38" s="73"/>
      <c r="H38" s="74"/>
    </row>
    <row r="39" spans="2:8" ht="81.75" customHeight="1" thickBot="1">
      <c r="B39" s="62" t="s">
        <v>25</v>
      </c>
      <c r="C39" s="63">
        <v>3</v>
      </c>
      <c r="D39" s="60">
        <v>4</v>
      </c>
      <c r="E39" s="63"/>
      <c r="F39" s="69"/>
      <c r="G39" s="72"/>
      <c r="H39" s="71"/>
    </row>
    <row r="40" spans="2:8" ht="81.75" customHeight="1" thickBot="1">
      <c r="B40" s="62" t="s">
        <v>26</v>
      </c>
      <c r="C40" s="63">
        <v>1</v>
      </c>
      <c r="D40" s="60">
        <v>5</v>
      </c>
      <c r="E40" s="63"/>
      <c r="F40" s="69"/>
      <c r="G40" s="72"/>
      <c r="H40" s="71"/>
    </row>
    <row r="41" spans="2:8" ht="81.75" customHeight="1" thickBot="1">
      <c r="B41" s="62" t="s">
        <v>27</v>
      </c>
      <c r="C41" s="63">
        <v>2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28</v>
      </c>
      <c r="C42" s="63">
        <v>3</v>
      </c>
      <c r="D42" s="60">
        <v>6</v>
      </c>
      <c r="E42" s="63"/>
      <c r="F42" s="69"/>
      <c r="G42" s="72"/>
      <c r="H42" s="71"/>
    </row>
    <row r="43" spans="2:8" ht="81.75" customHeight="1" thickBot="1">
      <c r="B43" s="62" t="s">
        <v>29</v>
      </c>
      <c r="C43" s="63">
        <v>1</v>
      </c>
      <c r="D43" s="60">
        <v>4</v>
      </c>
      <c r="E43" s="64"/>
      <c r="F43" s="66"/>
      <c r="G43" s="73"/>
      <c r="H43" s="74"/>
    </row>
    <row r="44" spans="2:8" ht="81.75" customHeight="1" thickBot="1">
      <c r="B44" s="62" t="s">
        <v>30</v>
      </c>
      <c r="C44" s="64">
        <v>2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31</v>
      </c>
      <c r="C45" s="63">
        <v>5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32</v>
      </c>
      <c r="C46" s="64">
        <v>1</v>
      </c>
      <c r="D46" s="62">
        <v>3</v>
      </c>
      <c r="E46" s="63"/>
      <c r="F46" s="69"/>
      <c r="G46" s="72"/>
      <c r="H46" s="71"/>
    </row>
    <row r="47" spans="2:8" ht="81.75" customHeight="1" thickBot="1">
      <c r="B47" s="62" t="s">
        <v>33</v>
      </c>
      <c r="C47" s="63">
        <v>2</v>
      </c>
      <c r="D47" s="60">
        <v>6</v>
      </c>
      <c r="E47" s="64"/>
      <c r="F47" s="66"/>
      <c r="G47" s="73"/>
      <c r="H47" s="74"/>
    </row>
    <row r="48" spans="2:8" ht="81.75" customHeight="1" thickBot="1">
      <c r="B48" s="62" t="s">
        <v>34</v>
      </c>
      <c r="C48" s="64">
        <v>4</v>
      </c>
      <c r="D48" s="62">
        <v>5</v>
      </c>
      <c r="E48" s="63"/>
      <c r="F48" s="69"/>
      <c r="G48" s="72"/>
      <c r="H48" s="71"/>
    </row>
    <row r="49" spans="2:8" ht="81.75" customHeight="1" thickBot="1">
      <c r="B49" s="62" t="s">
        <v>35</v>
      </c>
      <c r="C49" s="63">
        <v>1</v>
      </c>
      <c r="D49" s="60">
        <v>2</v>
      </c>
      <c r="E49" s="63"/>
      <c r="F49" s="69"/>
      <c r="G49" s="72"/>
      <c r="H49" s="71"/>
    </row>
    <row r="50" spans="2:8" ht="81.75" customHeight="1" thickBot="1">
      <c r="B50" s="62" t="s">
        <v>36</v>
      </c>
      <c r="C50" s="64">
        <v>3</v>
      </c>
      <c r="D50" s="62">
        <v>5</v>
      </c>
      <c r="E50" s="64"/>
      <c r="F50" s="66"/>
      <c r="G50" s="73"/>
      <c r="H50" s="74"/>
    </row>
    <row r="51" spans="2:8" ht="81.75" customHeight="1" thickBot="1">
      <c r="B51" s="65" t="s">
        <v>37</v>
      </c>
      <c r="C51" s="63">
        <v>4</v>
      </c>
      <c r="D51" s="60">
        <v>6</v>
      </c>
      <c r="E51" s="63"/>
      <c r="F51" s="69"/>
      <c r="G51" s="72"/>
      <c r="H51" s="71"/>
    </row>
  </sheetData>
  <sheetProtection/>
  <mergeCells count="17">
    <mergeCell ref="O20:P20"/>
    <mergeCell ref="C21:D21"/>
    <mergeCell ref="E21:F21"/>
    <mergeCell ref="G21:H21"/>
    <mergeCell ref="I21:J21"/>
    <mergeCell ref="K21:L21"/>
    <mergeCell ref="M21:N21"/>
    <mergeCell ref="O21:P21"/>
    <mergeCell ref="F13:G16"/>
    <mergeCell ref="H13:I16"/>
    <mergeCell ref="A19:N19"/>
    <mergeCell ref="C20:D20"/>
    <mergeCell ref="E20:F20"/>
    <mergeCell ref="G20:H20"/>
    <mergeCell ref="I20:J20"/>
    <mergeCell ref="K20:L20"/>
    <mergeCell ref="M20:N20"/>
  </mergeCells>
  <printOptions/>
  <pageMargins left="0" right="0" top="0" bottom="0" header="0" footer="0"/>
  <pageSetup fitToHeight="1" fitToWidth="1" orientation="portrait" paperSize="9" scale="3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="70" zoomScaleNormal="70" zoomScalePageLayoutView="70" workbookViewId="0" topLeftCell="A16">
      <selection activeCell="F28" sqref="F28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5" width="16.28125" style="0" customWidth="1"/>
    <col min="16" max="16" width="16.421875" style="0" customWidth="1"/>
    <col min="17" max="17" width="20.7109375" style="0" customWidth="1"/>
  </cols>
  <sheetData>
    <row r="1" spans="1:14" ht="30.75" thickBot="1">
      <c r="A1" s="18" t="s">
        <v>13</v>
      </c>
      <c r="B1" s="17" t="s">
        <v>49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>B22</f>
        <v>OLIMP OSTROŁĘKA 2</v>
      </c>
      <c r="C4" s="49">
        <f aca="true" t="shared" si="0" ref="C4:C10">D4*$E$1+E4*$G$1</f>
        <v>10</v>
      </c>
      <c r="D4" s="49">
        <f aca="true" t="shared" si="1" ref="D4:D10">IF($C22&gt;$D22,1,0)+IF($E22&gt;$F22,1,0)+IF($G22&gt;$H22,1,0)+IF($I22&gt;$J22,1,0)+IF($K22&gt;$L22,1,0)+IF($M22&gt;$N22,1,0)+IF($O22&gt;$P22,1,0)</f>
        <v>5</v>
      </c>
      <c r="E4" s="49">
        <f aca="true" t="shared" si="2" ref="E4:E10">IF($C22&lt;$D22,1,0)+IF($E22&lt;$F22,1,0)+IF($G22&lt;$H22,1,0)+IF($I22&lt;$J22,1,0)+IF($K22&lt;$L22,1,0)+IF($M22&lt;$N22,1,0)+IF($O22&lt;$P22,1,0)</f>
        <v>1</v>
      </c>
      <c r="F4" s="49">
        <f aca="true" t="shared" si="3" ref="F4:F10">E4+D4</f>
        <v>6</v>
      </c>
      <c r="G4" s="49">
        <f>SUM(D$22:D$27)</f>
        <v>105</v>
      </c>
      <c r="H4" s="49">
        <f>SUM(C$22:C$27)</f>
        <v>79</v>
      </c>
      <c r="I4" s="50">
        <f aca="true" t="shared" si="4" ref="I4:I9">_xlfn.IFERROR(G4/H4,0)</f>
        <v>1.3291139240506329</v>
      </c>
      <c r="K4" s="35"/>
      <c r="L4" s="35"/>
      <c r="M4" s="33"/>
    </row>
    <row r="5" spans="1:14" s="2" customFormat="1" ht="26.25" customHeight="1">
      <c r="A5" s="51">
        <v>2</v>
      </c>
      <c r="B5" s="51" t="str">
        <f>B23</f>
        <v>POLONEZ WYSZKÓW 3</v>
      </c>
      <c r="C5" s="51">
        <f t="shared" si="0"/>
        <v>8</v>
      </c>
      <c r="D5" s="51">
        <f t="shared" si="1"/>
        <v>4</v>
      </c>
      <c r="E5" s="51">
        <f t="shared" si="2"/>
        <v>2</v>
      </c>
      <c r="F5" s="51">
        <f t="shared" si="3"/>
        <v>6</v>
      </c>
      <c r="G5" s="51">
        <f>SUM(F$22:F$27)</f>
        <v>105</v>
      </c>
      <c r="H5" s="51">
        <f>SUM(E$22:E$27)</f>
        <v>76</v>
      </c>
      <c r="I5" s="52">
        <f t="shared" si="4"/>
        <v>1.381578947368421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>B24</f>
        <v>SASKA WARSZAWA 2</v>
      </c>
      <c r="C6" s="49">
        <f t="shared" si="0"/>
        <v>4</v>
      </c>
      <c r="D6" s="49">
        <f t="shared" si="1"/>
        <v>2</v>
      </c>
      <c r="E6" s="49">
        <f t="shared" si="2"/>
        <v>4</v>
      </c>
      <c r="F6" s="49">
        <f t="shared" si="3"/>
        <v>6</v>
      </c>
      <c r="G6" s="49">
        <f>SUM(H$22:H$27)</f>
        <v>90</v>
      </c>
      <c r="H6" s="49">
        <f>SUM(G$22:G$27)</f>
        <v>84</v>
      </c>
      <c r="I6" s="50">
        <f t="shared" si="4"/>
        <v>1.0714285714285714</v>
      </c>
      <c r="K6" s="35"/>
      <c r="L6" s="35"/>
      <c r="M6" s="33"/>
    </row>
    <row r="7" spans="1:13" s="2" customFormat="1" ht="26.25" customHeight="1">
      <c r="A7" s="51">
        <v>4</v>
      </c>
      <c r="B7" s="51" t="str">
        <f>B25</f>
        <v>UKS ORLĘTA RASZYN</v>
      </c>
      <c r="C7" s="51">
        <f t="shared" si="0"/>
        <v>10</v>
      </c>
      <c r="D7" s="51">
        <f t="shared" si="1"/>
        <v>5</v>
      </c>
      <c r="E7" s="51">
        <f t="shared" si="2"/>
        <v>1</v>
      </c>
      <c r="F7" s="51">
        <f t="shared" si="3"/>
        <v>6</v>
      </c>
      <c r="G7" s="51">
        <f>SUM(J$22:J$27)</f>
        <v>102</v>
      </c>
      <c r="H7" s="51">
        <f>SUM(I$22:I$27)</f>
        <v>68</v>
      </c>
      <c r="I7" s="52">
        <f t="shared" si="4"/>
        <v>1.5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>B26</f>
        <v>DERBY 356 WARSZAWA</v>
      </c>
      <c r="C8" s="49">
        <f t="shared" si="0"/>
        <v>0</v>
      </c>
      <c r="D8" s="49">
        <f t="shared" si="1"/>
        <v>0</v>
      </c>
      <c r="E8" s="49">
        <f t="shared" si="2"/>
        <v>6</v>
      </c>
      <c r="F8" s="49">
        <f t="shared" si="3"/>
        <v>6</v>
      </c>
      <c r="G8" s="49">
        <f>SUM(L$22:L$27)</f>
        <v>0</v>
      </c>
      <c r="H8" s="49">
        <f>SUM(K$22:K$27)</f>
        <v>105</v>
      </c>
      <c r="I8" s="50">
        <f t="shared" si="4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tr">
        <f>B26</f>
        <v>DERBY 356 WARSZAWA</v>
      </c>
      <c r="C9" s="51">
        <f t="shared" si="0"/>
        <v>6</v>
      </c>
      <c r="D9" s="51">
        <f t="shared" si="1"/>
        <v>3</v>
      </c>
      <c r="E9" s="51">
        <f t="shared" si="2"/>
        <v>3</v>
      </c>
      <c r="F9" s="51">
        <f t="shared" si="3"/>
        <v>6</v>
      </c>
      <c r="G9" s="51">
        <f>SUM(N$21:N$26)</f>
        <v>88</v>
      </c>
      <c r="H9" s="51">
        <f>SUM(M$21:M$26)</f>
        <v>78</v>
      </c>
      <c r="I9" s="52">
        <f t="shared" si="4"/>
        <v>1.1282051282051282</v>
      </c>
      <c r="J9" s="54"/>
      <c r="K9" s="35"/>
      <c r="L9" s="35"/>
      <c r="M9" s="33"/>
    </row>
    <row r="10" spans="1:13" s="2" customFormat="1" ht="26.25" customHeight="1">
      <c r="A10" s="48">
        <v>7</v>
      </c>
      <c r="B10" s="56" t="str">
        <f>B28</f>
        <v>OLIMP OSTROŁĘKA 3</v>
      </c>
      <c r="C10" s="49">
        <f t="shared" si="0"/>
        <v>4</v>
      </c>
      <c r="D10" s="49">
        <f t="shared" si="1"/>
        <v>2</v>
      </c>
      <c r="E10" s="49">
        <f t="shared" si="2"/>
        <v>4</v>
      </c>
      <c r="F10" s="49">
        <f t="shared" si="3"/>
        <v>6</v>
      </c>
      <c r="G10" s="49">
        <f>SUM(P$21:P$27)</f>
        <v>118</v>
      </c>
      <c r="H10" s="49">
        <f>SUM(O$21:O$27)</f>
        <v>108</v>
      </c>
      <c r="I10" s="50">
        <f>_xlfn.IFERROR(G10/H10,0)</f>
        <v>1.0925925925925926</v>
      </c>
      <c r="J10" s="54"/>
      <c r="K10" s="35"/>
      <c r="L10" s="35"/>
      <c r="M10" s="33"/>
    </row>
    <row r="11" spans="1:9" s="2" customFormat="1" ht="15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15.75" thickBo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s="2" customFormat="1" ht="51.75" customHeight="1">
      <c r="A13" s="55"/>
      <c r="B13" s="55"/>
      <c r="C13" s="37"/>
      <c r="D13" s="37"/>
      <c r="E13" s="37"/>
      <c r="F13" s="92"/>
      <c r="G13" s="92"/>
      <c r="H13" s="92" t="str">
        <f>CRITERIA</f>
        <v>M</v>
      </c>
      <c r="I13" s="92"/>
    </row>
    <row r="14" spans="1:9" s="2" customFormat="1" ht="70.5" customHeight="1">
      <c r="A14" s="55"/>
      <c r="B14" s="55"/>
      <c r="C14" s="40" t="str">
        <f>A1</f>
        <v>GRUPA</v>
      </c>
      <c r="D14" s="38"/>
      <c r="E14" s="38"/>
      <c r="F14" s="93"/>
      <c r="G14" s="93"/>
      <c r="H14" s="93"/>
      <c r="I14" s="93"/>
    </row>
    <row r="15" spans="1:9" s="2" customFormat="1" ht="18.75" customHeight="1">
      <c r="A15" s="55"/>
      <c r="B15" s="55"/>
      <c r="C15" s="38"/>
      <c r="D15" s="38"/>
      <c r="E15" s="38"/>
      <c r="F15" s="93"/>
      <c r="G15" s="93"/>
      <c r="H15" s="93"/>
      <c r="I15" s="93"/>
    </row>
    <row r="16" spans="1:9" ht="24" customHeight="1" thickBot="1">
      <c r="A16" s="55"/>
      <c r="B16" s="55"/>
      <c r="C16" s="39"/>
      <c r="D16" s="39"/>
      <c r="E16" s="39"/>
      <c r="F16" s="94"/>
      <c r="G16" s="94"/>
      <c r="H16" s="94"/>
      <c r="I16" s="94"/>
    </row>
    <row r="17" ht="21.75" customHeight="1"/>
    <row r="18" spans="1:14" s="2" customFormat="1" ht="21.75" customHeight="1">
      <c r="A18" s="3"/>
      <c r="B18"/>
      <c r="C18"/>
      <c r="D18" s="3"/>
      <c r="E18"/>
      <c r="F18"/>
      <c r="G18"/>
      <c r="H18"/>
      <c r="I18"/>
      <c r="J18"/>
      <c r="K18"/>
      <c r="L18"/>
      <c r="M18"/>
      <c r="N18"/>
    </row>
    <row r="19" spans="1:14" s="2" customFormat="1" ht="21.75" customHeight="1" thickBot="1">
      <c r="A19" s="95" t="s">
        <v>20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6" s="2" customFormat="1" ht="31.5" customHeight="1">
      <c r="A20" s="5" t="s">
        <v>2</v>
      </c>
      <c r="B20" s="7"/>
      <c r="C20" s="97">
        <v>1</v>
      </c>
      <c r="D20" s="98"/>
      <c r="E20" s="97">
        <v>2</v>
      </c>
      <c r="F20" s="98"/>
      <c r="G20" s="97">
        <v>3</v>
      </c>
      <c r="H20" s="98"/>
      <c r="I20" s="97">
        <v>4</v>
      </c>
      <c r="J20" s="98"/>
      <c r="K20" s="97">
        <v>5</v>
      </c>
      <c r="L20" s="98"/>
      <c r="M20" s="99">
        <v>6</v>
      </c>
      <c r="N20" s="100"/>
      <c r="O20" s="99">
        <v>7</v>
      </c>
      <c r="P20" s="100"/>
    </row>
    <row r="21" spans="1:16" s="2" customFormat="1" ht="57" customHeight="1" thickBot="1">
      <c r="A21" s="6"/>
      <c r="B21" s="57" t="s">
        <v>0</v>
      </c>
      <c r="C21" s="88" t="str">
        <f>B22</f>
        <v>OLIMP OSTROŁĘKA 2</v>
      </c>
      <c r="D21" s="89"/>
      <c r="E21" s="88" t="str">
        <f>B23</f>
        <v>POLONEZ WYSZKÓW 3</v>
      </c>
      <c r="F21" s="89"/>
      <c r="G21" s="88" t="str">
        <f>B24</f>
        <v>SASKA WARSZAWA 2</v>
      </c>
      <c r="H21" s="89"/>
      <c r="I21" s="88" t="str">
        <f>B25</f>
        <v>UKS ORLĘTA RASZYN</v>
      </c>
      <c r="J21" s="89"/>
      <c r="K21" s="90" t="str">
        <f>B26</f>
        <v>DERBY 356 WARSZAWA</v>
      </c>
      <c r="L21" s="91"/>
      <c r="M21" s="88" t="str">
        <f>B27</f>
        <v>UKS JEDYNKA MARKI</v>
      </c>
      <c r="N21" s="89"/>
      <c r="O21" s="88" t="str">
        <f>B28</f>
        <v>OLIMP OSTROŁĘKA 3</v>
      </c>
      <c r="P21" s="89"/>
    </row>
    <row r="22" spans="1:16" s="2" customFormat="1" ht="75.75" customHeight="1" thickBot="1">
      <c r="A22" s="42">
        <v>1</v>
      </c>
      <c r="B22" s="107" t="s">
        <v>81</v>
      </c>
      <c r="C22" s="45" t="s">
        <v>9</v>
      </c>
      <c r="D22" s="11" t="s">
        <v>9</v>
      </c>
      <c r="E22" s="8">
        <v>23</v>
      </c>
      <c r="F22" s="15">
        <v>21</v>
      </c>
      <c r="G22" s="86">
        <v>21</v>
      </c>
      <c r="H22" s="84">
        <v>18</v>
      </c>
      <c r="I22" s="8">
        <v>19</v>
      </c>
      <c r="J22" s="15">
        <v>21</v>
      </c>
      <c r="K22" s="8">
        <v>21</v>
      </c>
      <c r="L22" s="15">
        <v>0</v>
      </c>
      <c r="M22" s="8">
        <v>21</v>
      </c>
      <c r="N22" s="15">
        <v>19</v>
      </c>
      <c r="O22" s="8">
        <v>21</v>
      </c>
      <c r="P22" s="15">
        <v>15</v>
      </c>
    </row>
    <row r="23" spans="1:16" s="2" customFormat="1" ht="81" customHeight="1" thickBot="1">
      <c r="A23" s="43">
        <v>2</v>
      </c>
      <c r="B23" s="106" t="s">
        <v>82</v>
      </c>
      <c r="C23" s="46">
        <f>IF(F22="","",F22)</f>
        <v>21</v>
      </c>
      <c r="D23" s="31">
        <f>IF(E22="","",E22)</f>
        <v>23</v>
      </c>
      <c r="E23" s="12" t="s">
        <v>9</v>
      </c>
      <c r="F23" s="13" t="s">
        <v>9</v>
      </c>
      <c r="G23" s="9">
        <v>21</v>
      </c>
      <c r="H23" s="15">
        <v>17</v>
      </c>
      <c r="I23" s="83">
        <v>21</v>
      </c>
      <c r="J23" s="84">
        <v>18</v>
      </c>
      <c r="K23" s="83">
        <v>21</v>
      </c>
      <c r="L23" s="84">
        <v>0</v>
      </c>
      <c r="M23" s="9">
        <v>21</v>
      </c>
      <c r="N23" s="16">
        <v>18</v>
      </c>
      <c r="O23" s="9">
        <v>16</v>
      </c>
      <c r="P23" s="16">
        <v>21</v>
      </c>
    </row>
    <row r="24" spans="1:16" s="2" customFormat="1" ht="75.75" customHeight="1" thickBot="1">
      <c r="A24" s="44">
        <v>3</v>
      </c>
      <c r="B24" s="106" t="s">
        <v>83</v>
      </c>
      <c r="C24" s="47">
        <f>IF(H22="","",H22)</f>
        <v>18</v>
      </c>
      <c r="D24" s="32">
        <f>IF(G22="","",G22)</f>
        <v>21</v>
      </c>
      <c r="E24" s="29">
        <f>IF(H23="","",H23)</f>
        <v>17</v>
      </c>
      <c r="F24" s="32">
        <f>IF(G23="","",G23)</f>
        <v>21</v>
      </c>
      <c r="G24" s="14" t="s">
        <v>9</v>
      </c>
      <c r="H24" s="11" t="s">
        <v>9</v>
      </c>
      <c r="I24" s="10">
        <v>19</v>
      </c>
      <c r="J24" s="15">
        <v>21</v>
      </c>
      <c r="K24" s="85">
        <v>21</v>
      </c>
      <c r="L24" s="84">
        <v>0</v>
      </c>
      <c r="M24" s="10">
        <v>15</v>
      </c>
      <c r="N24" s="15">
        <v>21</v>
      </c>
      <c r="O24" s="10">
        <v>25</v>
      </c>
      <c r="P24" s="15">
        <v>23</v>
      </c>
    </row>
    <row r="25" spans="1:16" s="2" customFormat="1" ht="87" customHeight="1" thickBot="1">
      <c r="A25" s="43">
        <v>4</v>
      </c>
      <c r="B25" s="106" t="s">
        <v>84</v>
      </c>
      <c r="C25" s="46">
        <f>IF(J22="","",J22)</f>
        <v>21</v>
      </c>
      <c r="D25" s="31">
        <f>IF(I22="","",I22)</f>
        <v>19</v>
      </c>
      <c r="E25" s="30">
        <f>IF(J23="","",J23)</f>
        <v>18</v>
      </c>
      <c r="F25" s="31">
        <f>IF(I23="","",I23)</f>
        <v>21</v>
      </c>
      <c r="G25" s="30">
        <f>IF(J24="","",J24)</f>
        <v>21</v>
      </c>
      <c r="H25" s="31">
        <f>IF(I24="","",I24)</f>
        <v>19</v>
      </c>
      <c r="I25" s="12" t="s">
        <v>9</v>
      </c>
      <c r="J25" s="13" t="s">
        <v>9</v>
      </c>
      <c r="K25" s="9">
        <v>21</v>
      </c>
      <c r="L25" s="16">
        <v>0</v>
      </c>
      <c r="M25" s="9">
        <v>21</v>
      </c>
      <c r="N25" s="16">
        <v>9</v>
      </c>
      <c r="O25" s="79">
        <v>25</v>
      </c>
      <c r="P25" s="80">
        <v>23</v>
      </c>
    </row>
    <row r="26" spans="1:16" s="2" customFormat="1" ht="78.75" customHeight="1" thickBot="1">
      <c r="A26" s="43">
        <v>5</v>
      </c>
      <c r="B26" s="106" t="s">
        <v>85</v>
      </c>
      <c r="C26" s="46">
        <f>IF(L22="","",L22)</f>
        <v>0</v>
      </c>
      <c r="D26" s="31">
        <f>IF(K22="","",K22)</f>
        <v>21</v>
      </c>
      <c r="E26" s="30">
        <f>IF(L23="","",L23)</f>
        <v>0</v>
      </c>
      <c r="F26" s="30">
        <f>IF(K23="","",K23)</f>
        <v>21</v>
      </c>
      <c r="G26" s="30">
        <f>IF(L24="","",L24)</f>
        <v>0</v>
      </c>
      <c r="H26" s="31">
        <f>IF(K24="","",K24)</f>
        <v>21</v>
      </c>
      <c r="I26" s="30">
        <f>IF(L25="","",L25)</f>
        <v>0</v>
      </c>
      <c r="J26" s="31">
        <f>IF(K25="","",K25)</f>
        <v>21</v>
      </c>
      <c r="K26" s="12" t="s">
        <v>9</v>
      </c>
      <c r="L26" s="28" t="s">
        <v>9</v>
      </c>
      <c r="M26" s="10">
        <v>0</v>
      </c>
      <c r="N26" s="78">
        <v>21</v>
      </c>
      <c r="O26" s="81">
        <v>0</v>
      </c>
      <c r="P26" s="82">
        <v>21</v>
      </c>
    </row>
    <row r="27" spans="1:16" s="2" customFormat="1" ht="78.75" customHeight="1" thickBot="1">
      <c r="A27" s="43">
        <v>6</v>
      </c>
      <c r="B27" s="106" t="s">
        <v>86</v>
      </c>
      <c r="C27" s="46">
        <f>IF(N22="","",N22)</f>
        <v>19</v>
      </c>
      <c r="D27" s="31">
        <f>IF(M22="","",M22)</f>
        <v>21</v>
      </c>
      <c r="E27" s="30">
        <f>IF(N23="","",N23)</f>
        <v>18</v>
      </c>
      <c r="F27" s="31">
        <f>IF(M23="","",M23)</f>
        <v>21</v>
      </c>
      <c r="G27" s="30">
        <f>IF(N24="","",N24)</f>
        <v>21</v>
      </c>
      <c r="H27" s="31">
        <f>IF(M24="","",M24)</f>
        <v>15</v>
      </c>
      <c r="I27" s="30">
        <f>IF(N25="","",N25)</f>
        <v>9</v>
      </c>
      <c r="J27" s="31">
        <f>IF(M25="","",M25)</f>
        <v>21</v>
      </c>
      <c r="K27" s="30">
        <f>IF(N26="","",N26)</f>
        <v>21</v>
      </c>
      <c r="L27" s="31">
        <f>IF(M26="","",M26)</f>
        <v>0</v>
      </c>
      <c r="M27" s="12" t="s">
        <v>9</v>
      </c>
      <c r="N27" s="28" t="s">
        <v>9</v>
      </c>
      <c r="O27" s="10">
        <v>21</v>
      </c>
      <c r="P27" s="15">
        <v>15</v>
      </c>
    </row>
    <row r="28" spans="1:16" s="2" customFormat="1" ht="76.5" customHeight="1" thickBot="1">
      <c r="A28" s="43">
        <v>7</v>
      </c>
      <c r="B28" s="106" t="s">
        <v>87</v>
      </c>
      <c r="C28" s="46">
        <v>15</v>
      </c>
      <c r="D28" s="31">
        <v>21</v>
      </c>
      <c r="E28" s="46">
        <f>IF(P23="","",P23)</f>
        <v>21</v>
      </c>
      <c r="F28" s="31">
        <f>IF(O23="","",O23)</f>
        <v>16</v>
      </c>
      <c r="G28" s="30">
        <f>IF(P24="","",P24)</f>
        <v>23</v>
      </c>
      <c r="H28" s="31">
        <f>IF(O24="","",O24)</f>
        <v>25</v>
      </c>
      <c r="I28" s="30">
        <f>IF(P25="","",P25)</f>
        <v>23</v>
      </c>
      <c r="J28" s="31">
        <f>IF(O25="","",O25)</f>
        <v>25</v>
      </c>
      <c r="K28" s="30">
        <f>IF(P26="","",P26)</f>
        <v>21</v>
      </c>
      <c r="L28" s="31">
        <f>IF(O26="","",O26)</f>
        <v>0</v>
      </c>
      <c r="M28" s="30">
        <f>IF(P27="","",P27)</f>
        <v>15</v>
      </c>
      <c r="N28" s="31">
        <f>IF(27="","",O27)</f>
        <v>21</v>
      </c>
      <c r="O28" s="12" t="s">
        <v>9</v>
      </c>
      <c r="P28" s="28" t="s">
        <v>9</v>
      </c>
    </row>
    <row r="29" spans="2:3" s="2" customFormat="1" ht="15">
      <c r="B29" s="1"/>
      <c r="C29" s="4"/>
    </row>
    <row r="33" ht="15">
      <c r="B33" s="59"/>
    </row>
    <row r="34" ht="15">
      <c r="B34" s="59"/>
    </row>
    <row r="35" ht="15.75" thickBot="1"/>
    <row r="36" spans="2:8" ht="81.75" customHeight="1" thickBot="1">
      <c r="B36" s="60" t="s">
        <v>22</v>
      </c>
      <c r="C36" s="61" t="s">
        <v>39</v>
      </c>
      <c r="D36" s="67"/>
      <c r="E36" s="63" t="s">
        <v>38</v>
      </c>
      <c r="F36" s="69"/>
      <c r="G36" s="70"/>
      <c r="H36" s="71"/>
    </row>
    <row r="37" spans="2:8" ht="81.75" customHeight="1" thickBot="1">
      <c r="B37" s="62" t="s">
        <v>23</v>
      </c>
      <c r="C37" s="63">
        <v>1</v>
      </c>
      <c r="D37" s="60">
        <v>6</v>
      </c>
      <c r="E37" s="68"/>
      <c r="F37" s="77"/>
      <c r="G37" s="75"/>
      <c r="H37" s="76"/>
    </row>
    <row r="38" spans="2:8" ht="81.75" customHeight="1" thickBot="1">
      <c r="B38" s="62" t="s">
        <v>24</v>
      </c>
      <c r="C38" s="64">
        <v>2</v>
      </c>
      <c r="D38" s="62">
        <v>5</v>
      </c>
      <c r="E38" s="64"/>
      <c r="F38" s="66"/>
      <c r="G38" s="73"/>
      <c r="H38" s="74"/>
    </row>
    <row r="39" spans="2:8" ht="81.75" customHeight="1" thickBot="1">
      <c r="B39" s="62" t="s">
        <v>25</v>
      </c>
      <c r="C39" s="63">
        <v>3</v>
      </c>
      <c r="D39" s="60">
        <v>4</v>
      </c>
      <c r="E39" s="63"/>
      <c r="F39" s="69"/>
      <c r="G39" s="72"/>
      <c r="H39" s="71"/>
    </row>
    <row r="40" spans="2:8" ht="81.75" customHeight="1" thickBot="1">
      <c r="B40" s="62" t="s">
        <v>26</v>
      </c>
      <c r="C40" s="63">
        <v>1</v>
      </c>
      <c r="D40" s="60">
        <v>5</v>
      </c>
      <c r="E40" s="63"/>
      <c r="F40" s="69"/>
      <c r="G40" s="72"/>
      <c r="H40" s="71"/>
    </row>
    <row r="41" spans="2:8" ht="81.75" customHeight="1" thickBot="1">
      <c r="B41" s="62" t="s">
        <v>27</v>
      </c>
      <c r="C41" s="63">
        <v>2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28</v>
      </c>
      <c r="C42" s="63">
        <v>3</v>
      </c>
      <c r="D42" s="60">
        <v>6</v>
      </c>
      <c r="E42" s="63"/>
      <c r="F42" s="69"/>
      <c r="G42" s="72"/>
      <c r="H42" s="71"/>
    </row>
    <row r="43" spans="2:8" ht="81.75" customHeight="1" thickBot="1">
      <c r="B43" s="62" t="s">
        <v>29</v>
      </c>
      <c r="C43" s="63">
        <v>1</v>
      </c>
      <c r="D43" s="60">
        <v>4</v>
      </c>
      <c r="E43" s="64"/>
      <c r="F43" s="66"/>
      <c r="G43" s="73"/>
      <c r="H43" s="74"/>
    </row>
    <row r="44" spans="2:8" ht="81.75" customHeight="1" thickBot="1">
      <c r="B44" s="62" t="s">
        <v>30</v>
      </c>
      <c r="C44" s="64">
        <v>2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31</v>
      </c>
      <c r="C45" s="63">
        <v>5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32</v>
      </c>
      <c r="C46" s="64">
        <v>1</v>
      </c>
      <c r="D46" s="62">
        <v>3</v>
      </c>
      <c r="E46" s="63"/>
      <c r="F46" s="69"/>
      <c r="G46" s="72"/>
      <c r="H46" s="71"/>
    </row>
    <row r="47" spans="2:8" ht="81.75" customHeight="1" thickBot="1">
      <c r="B47" s="62" t="s">
        <v>33</v>
      </c>
      <c r="C47" s="63">
        <v>2</v>
      </c>
      <c r="D47" s="60">
        <v>6</v>
      </c>
      <c r="E47" s="64"/>
      <c r="F47" s="66"/>
      <c r="G47" s="73"/>
      <c r="H47" s="74"/>
    </row>
    <row r="48" spans="2:8" ht="81.75" customHeight="1" thickBot="1">
      <c r="B48" s="62" t="s">
        <v>34</v>
      </c>
      <c r="C48" s="64">
        <v>4</v>
      </c>
      <c r="D48" s="62">
        <v>5</v>
      </c>
      <c r="E48" s="63"/>
      <c r="F48" s="69"/>
      <c r="G48" s="72"/>
      <c r="H48" s="71"/>
    </row>
    <row r="49" spans="2:8" ht="81.75" customHeight="1" thickBot="1">
      <c r="B49" s="62" t="s">
        <v>35</v>
      </c>
      <c r="C49" s="63">
        <v>1</v>
      </c>
      <c r="D49" s="60">
        <v>2</v>
      </c>
      <c r="E49" s="63"/>
      <c r="F49" s="69"/>
      <c r="G49" s="72"/>
      <c r="H49" s="71"/>
    </row>
    <row r="50" spans="2:8" ht="81.75" customHeight="1" thickBot="1">
      <c r="B50" s="62" t="s">
        <v>36</v>
      </c>
      <c r="C50" s="64">
        <v>3</v>
      </c>
      <c r="D50" s="62">
        <v>5</v>
      </c>
      <c r="E50" s="64"/>
      <c r="F50" s="66"/>
      <c r="G50" s="73"/>
      <c r="H50" s="74"/>
    </row>
    <row r="51" spans="2:8" ht="81.75" customHeight="1" thickBot="1">
      <c r="B51" s="65" t="s">
        <v>37</v>
      </c>
      <c r="C51" s="63">
        <v>4</v>
      </c>
      <c r="D51" s="60">
        <v>6</v>
      </c>
      <c r="E51" s="63"/>
      <c r="F51" s="69"/>
      <c r="G51" s="72"/>
      <c r="H51" s="71"/>
    </row>
  </sheetData>
  <sheetProtection/>
  <mergeCells count="17">
    <mergeCell ref="O20:P20"/>
    <mergeCell ref="C21:D21"/>
    <mergeCell ref="E21:F21"/>
    <mergeCell ref="G21:H21"/>
    <mergeCell ref="I21:J21"/>
    <mergeCell ref="K21:L21"/>
    <mergeCell ref="M21:N21"/>
    <mergeCell ref="O21:P21"/>
    <mergeCell ref="F13:G16"/>
    <mergeCell ref="H13:I16"/>
    <mergeCell ref="A19:N19"/>
    <mergeCell ref="C20:D20"/>
    <mergeCell ref="E20:F20"/>
    <mergeCell ref="G20:H20"/>
    <mergeCell ref="I20:J20"/>
    <mergeCell ref="K20:L20"/>
    <mergeCell ref="M20:N20"/>
  </mergeCells>
  <printOptions/>
  <pageMargins left="0" right="0" top="0" bottom="0" header="0" footer="0"/>
  <pageSetup fitToHeight="1" fitToWidth="1" orientation="portrait" paperSize="9" scale="3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15">
      <selection activeCell="B21" sqref="B21:B26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13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 aca="true" t="shared" si="0" ref="B4:B9">B21</f>
        <v>PIĄTKA WOŁOMIN 2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 t="str">
        <f t="shared" si="0"/>
        <v>SPS WISŁA PŁOCK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 t="shared" si="0"/>
        <v>UKS 2 GARWOLIN 2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 t="str">
        <f t="shared" si="0"/>
        <v>MOS WOLA 4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 t="shared" si="0"/>
        <v>LEN ŻYRARDÓW 1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tr">
        <f t="shared" si="0"/>
        <v>WRZOS MIĘDZYBORÓW 4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92" t="str">
        <f>CRITERIA</f>
        <v>GRUPA</v>
      </c>
      <c r="I12" s="92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93"/>
      <c r="I13" s="93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93"/>
      <c r="I14" s="93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94"/>
      <c r="I15" s="94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 t="str">
        <f>B21</f>
        <v>PIĄTKA WOŁOMIN 2</v>
      </c>
      <c r="D20" s="89"/>
      <c r="E20" s="88" t="str">
        <f>B22</f>
        <v>SPS WISŁA PŁOCK</v>
      </c>
      <c r="F20" s="89"/>
      <c r="G20" s="88" t="str">
        <f>B23</f>
        <v>UKS 2 GARWOLIN 2</v>
      </c>
      <c r="H20" s="89"/>
      <c r="I20" s="88" t="str">
        <f>B24</f>
        <v>MOS WOLA 4</v>
      </c>
      <c r="J20" s="89"/>
      <c r="K20" s="90" t="str">
        <f>B25</f>
        <v>LEN ŻYRARDÓW 1</v>
      </c>
      <c r="L20" s="91"/>
      <c r="M20" s="88" t="str">
        <f>B26</f>
        <v>WRZOS MIĘDZYBORÓW 4</v>
      </c>
      <c r="N20" s="89"/>
      <c r="O20" s="87"/>
      <c r="P20" s="87"/>
    </row>
    <row r="21" spans="1:16" s="2" customFormat="1" ht="75.75" customHeight="1" thickBot="1">
      <c r="A21" s="42">
        <v>1</v>
      </c>
      <c r="B21" s="107" t="s">
        <v>75</v>
      </c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106" t="s">
        <v>76</v>
      </c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106" t="s">
        <v>77</v>
      </c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106" t="s">
        <v>78</v>
      </c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106" t="s">
        <v>79</v>
      </c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106" t="s">
        <v>80</v>
      </c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orientation="portrait" paperSize="9" scale="3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17">
      <selection activeCell="B1" sqref="B1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42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92" t="str">
        <f>CRITERIA</f>
        <v>E</v>
      </c>
      <c r="I12" s="92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93"/>
      <c r="I13" s="93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93"/>
      <c r="I14" s="93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94"/>
      <c r="I15" s="94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>
        <f>B21</f>
        <v>0</v>
      </c>
      <c r="D20" s="89"/>
      <c r="E20" s="88">
        <f>B22</f>
        <v>0</v>
      </c>
      <c r="F20" s="89"/>
      <c r="G20" s="88">
        <f>B23</f>
        <v>0</v>
      </c>
      <c r="H20" s="89"/>
      <c r="I20" s="88">
        <f>B24</f>
        <v>0</v>
      </c>
      <c r="J20" s="89"/>
      <c r="K20" s="90">
        <f>B25</f>
        <v>0</v>
      </c>
      <c r="L20" s="91"/>
      <c r="M20" s="88">
        <f>B26</f>
        <v>0</v>
      </c>
      <c r="N20" s="89"/>
      <c r="O20" s="87"/>
      <c r="P20" s="87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orientation="portrait" paperSize="9" scale="3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1">
      <selection activeCell="B1" sqref="B1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43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92"/>
      <c r="G12" s="92"/>
      <c r="H12" s="92" t="str">
        <f>CRITERIA</f>
        <v>F</v>
      </c>
      <c r="I12" s="92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93"/>
      <c r="G13" s="93"/>
      <c r="H13" s="93"/>
      <c r="I13" s="93"/>
    </row>
    <row r="14" spans="1:9" s="2" customFormat="1" ht="18.75" customHeight="1">
      <c r="A14" s="55"/>
      <c r="B14" s="55"/>
      <c r="C14" s="38"/>
      <c r="D14" s="38"/>
      <c r="E14" s="38"/>
      <c r="F14" s="93"/>
      <c r="G14" s="93"/>
      <c r="H14" s="93"/>
      <c r="I14" s="93"/>
    </row>
    <row r="15" spans="1:9" ht="24" customHeight="1" thickBot="1">
      <c r="A15" s="55"/>
      <c r="B15" s="55"/>
      <c r="C15" s="39"/>
      <c r="D15" s="39"/>
      <c r="E15" s="39"/>
      <c r="F15" s="94"/>
      <c r="G15" s="94"/>
      <c r="H15" s="94"/>
      <c r="I15" s="94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6" s="2" customFormat="1" ht="31.5" customHeight="1">
      <c r="A19" s="5" t="s">
        <v>2</v>
      </c>
      <c r="B19" s="7"/>
      <c r="C19" s="97">
        <v>1</v>
      </c>
      <c r="D19" s="98"/>
      <c r="E19" s="97">
        <v>2</v>
      </c>
      <c r="F19" s="98"/>
      <c r="G19" s="97">
        <v>3</v>
      </c>
      <c r="H19" s="98"/>
      <c r="I19" s="97">
        <v>4</v>
      </c>
      <c r="J19" s="98"/>
      <c r="K19" s="97">
        <v>5</v>
      </c>
      <c r="L19" s="98"/>
      <c r="M19" s="99">
        <v>6</v>
      </c>
      <c r="N19" s="100"/>
      <c r="O19" s="87"/>
      <c r="P19" s="87"/>
    </row>
    <row r="20" spans="1:16" s="2" customFormat="1" ht="57" customHeight="1" thickBot="1">
      <c r="A20" s="6"/>
      <c r="B20" s="57" t="s">
        <v>0</v>
      </c>
      <c r="C20" s="88">
        <f>B21</f>
        <v>0</v>
      </c>
      <c r="D20" s="89"/>
      <c r="E20" s="88">
        <f>B22</f>
        <v>0</v>
      </c>
      <c r="F20" s="89"/>
      <c r="G20" s="88">
        <f>B23</f>
        <v>0</v>
      </c>
      <c r="H20" s="89"/>
      <c r="I20" s="88">
        <f>B24</f>
        <v>0</v>
      </c>
      <c r="J20" s="89"/>
      <c r="K20" s="90">
        <f>B25</f>
        <v>0</v>
      </c>
      <c r="L20" s="91"/>
      <c r="M20" s="88">
        <f>B26</f>
        <v>0</v>
      </c>
      <c r="N20" s="89"/>
      <c r="O20" s="87"/>
      <c r="P20" s="87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orientation="portrait" paperSize="9" scale="3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Jakub Skowroński</cp:lastModifiedBy>
  <cp:lastPrinted>2019-11-11T11:06:14Z</cp:lastPrinted>
  <dcterms:created xsi:type="dcterms:W3CDTF">2015-01-29T08:59:49Z</dcterms:created>
  <dcterms:modified xsi:type="dcterms:W3CDTF">2022-03-27T07:51:57Z</dcterms:modified>
  <cp:category/>
  <cp:version/>
  <cp:contentType/>
  <cp:contentStatus/>
</cp:coreProperties>
</file>