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G:\Turnieje - organizacja\KINDER 2022\2022.03.26-27\"/>
    </mc:Choice>
  </mc:AlternateContent>
  <bookViews>
    <workbookView xWindow="0" yWindow="0" windowWidth="23040" windowHeight="8784" activeTab="4"/>
  </bookViews>
  <sheets>
    <sheet name="Lista Zespołów" sheetId="1" r:id="rId1"/>
    <sheet name="I Liga" sheetId="2" r:id="rId2"/>
    <sheet name="II Liga " sheetId="17" r:id="rId3"/>
    <sheet name="III Liga" sheetId="18" r:id="rId4"/>
    <sheet name="IV Liga " sheetId="19" r:id="rId5"/>
    <sheet name="V Liga" sheetId="20" r:id="rId6"/>
    <sheet name="VI Liga" sheetId="21" r:id="rId7"/>
    <sheet name="VII Liga" sheetId="22" r:id="rId8"/>
    <sheet name="VIII Liga" sheetId="23" r:id="rId9"/>
    <sheet name="Grupa I" sheetId="24" r:id="rId10"/>
    <sheet name="Grupa J" sheetId="25" r:id="rId11"/>
    <sheet name="Grupa K" sheetId="26" r:id="rId12"/>
    <sheet name="Grupa L" sheetId="27" r:id="rId13"/>
    <sheet name="ZGŁOSZENIA" sheetId="28" r:id="rId14"/>
    <sheet name="TABELA KOŃCOWA" sheetId="29" r:id="rId15"/>
  </sheets>
  <definedNames>
    <definedName name="_xlnm._FilterDatabase" localSheetId="9" hidden="1">'Grupa I'!$B$3:$B$4</definedName>
    <definedName name="_xlnm._FilterDatabase" localSheetId="10" hidden="1">'Grupa J'!$B$3:$B$4</definedName>
    <definedName name="_xlnm._FilterDatabase" localSheetId="11" hidden="1">'Grupa K'!$B$3:$B$4</definedName>
    <definedName name="_xlnm._FilterDatabase" localSheetId="12" hidden="1">'Grupa L'!$B$3:$B$4</definedName>
    <definedName name="_xlnm._FilterDatabase" localSheetId="1" hidden="1">'I Liga'!$B$3:$B$4</definedName>
    <definedName name="_xlnm._FilterDatabase" localSheetId="2" hidden="1">'II Liga '!$B$3:$B$4</definedName>
    <definedName name="_xlnm._FilterDatabase" localSheetId="3" hidden="1">'III Liga'!$B$3:$B$4</definedName>
    <definedName name="_xlnm._FilterDatabase" localSheetId="4" hidden="1">'IV Liga '!$B$3:$B$4</definedName>
    <definedName name="_xlnm._FilterDatabase" localSheetId="0" hidden="1">'Lista Zespołów'!$B$3:$D$75</definedName>
    <definedName name="_xlnm._FilterDatabase" localSheetId="14" hidden="1">'TABELA KOŃCOWA'!$A$4:$I$9</definedName>
    <definedName name="_xlnm._FilterDatabase" localSheetId="5" hidden="1">'V Liga'!$B$3:$B$4</definedName>
    <definedName name="_xlnm._FilterDatabase" localSheetId="6" hidden="1">'VI Liga'!$B$3:$B$4</definedName>
    <definedName name="_xlnm._FilterDatabase" localSheetId="7" hidden="1">'VII Liga'!$B$3:$B$4</definedName>
    <definedName name="_xlnm._FilterDatabase" localSheetId="8" hidden="1">'VIII Liga'!$B$3:$B$4</definedName>
    <definedName name="D">'Lista Zespołów'!$A$4:$E$75</definedName>
    <definedName name="_xlnm.Criteria" localSheetId="9">'Grupa I'!$B$1:$B$1</definedName>
    <definedName name="_xlnm.Criteria" localSheetId="10">'Grupa J'!$B$1:$B$1</definedName>
    <definedName name="_xlnm.Criteria" localSheetId="11">'Grupa K'!$B$1:$B$1</definedName>
    <definedName name="_xlnm.Criteria" localSheetId="12">'Grupa L'!$B$1:$B$1</definedName>
    <definedName name="_xlnm.Criteria" localSheetId="1">'I Liga'!$B$1:$B$1</definedName>
    <definedName name="_xlnm.Criteria" localSheetId="2">'II Liga '!$B$1:$B$1</definedName>
    <definedName name="_xlnm.Criteria" localSheetId="3">'III Liga'!$B$1:$B$1</definedName>
    <definedName name="_xlnm.Criteria" localSheetId="4">'IV Liga '!$B$1:$B$1</definedName>
    <definedName name="_xlnm.Criteria" localSheetId="5">'V Liga'!$B$1:$B$1</definedName>
    <definedName name="_xlnm.Criteria" localSheetId="6">'VI Liga'!$B$1:$B$1</definedName>
    <definedName name="_xlnm.Criteria" localSheetId="7">'VII Liga'!$B$1:$B$1</definedName>
    <definedName name="_xlnm.Criteria" localSheetId="8">'VIII Liga'!$B$1:$B$1</definedName>
    <definedName name="_xlnm.Print_Area" localSheetId="9">'Grupa I'!$A$1:$P$21</definedName>
    <definedName name="_xlnm.Print_Area" localSheetId="10">'Grupa J'!$A$1:$P$21</definedName>
    <definedName name="_xlnm.Print_Area" localSheetId="11">'Grupa K'!$A$1:$P$21</definedName>
    <definedName name="_xlnm.Print_Area" localSheetId="12">'Grupa L'!$A$1:$P$21</definedName>
    <definedName name="_xlnm.Print_Area" localSheetId="1">'I Liga'!$A$1:$P$21</definedName>
    <definedName name="_xlnm.Print_Area" localSheetId="2">'II Liga '!$A$1:$P$21</definedName>
    <definedName name="_xlnm.Print_Area" localSheetId="3">'III Liga'!$A$1:$P$21</definedName>
    <definedName name="_xlnm.Print_Area" localSheetId="4">'IV Liga '!$A$1:$P$21</definedName>
    <definedName name="_xlnm.Print_Area" localSheetId="5">'V Liga'!$A$1:$P$21</definedName>
    <definedName name="_xlnm.Print_Area" localSheetId="6">'VI Liga'!$A$1:$P$21</definedName>
    <definedName name="_xlnm.Print_Area" localSheetId="7">'VII Liga'!$A$1:$P$21</definedName>
    <definedName name="_xlnm.Print_Area" localSheetId="8">'VIII Liga'!$A$1:$P$21</definedName>
    <definedName name="_xlnm.Print_Titles" localSheetId="9">'Grupa I'!$1:$1</definedName>
    <definedName name="_xlnm.Print_Titles" localSheetId="10">'Grupa J'!$1:$1</definedName>
    <definedName name="_xlnm.Print_Titles" localSheetId="11">'Grupa K'!$1:$1</definedName>
    <definedName name="_xlnm.Print_Titles" localSheetId="12">'Grupa L'!$1:$1</definedName>
    <definedName name="_xlnm.Print_Titles" localSheetId="1">'I Liga'!$1:$1</definedName>
    <definedName name="_xlnm.Print_Titles" localSheetId="2">'II Liga '!$1:$1</definedName>
    <definedName name="_xlnm.Print_Titles" localSheetId="3">'III Liga'!$1:$1</definedName>
    <definedName name="_xlnm.Print_Titles" localSheetId="4">'IV Liga '!$1:$1</definedName>
    <definedName name="_xlnm.Print_Titles" localSheetId="5">'V Liga'!$1:$1</definedName>
    <definedName name="_xlnm.Print_Titles" localSheetId="6">'VI Liga'!$1:$1</definedName>
    <definedName name="_xlnm.Print_Titles" localSheetId="7">'VII Liga'!$1:$1</definedName>
    <definedName name="_xlnm.Print_Titles" localSheetId="8">'VIII Liga'!$1:$1</definedName>
    <definedName name="_xlnm.Extract" localSheetId="9">'Grupa I'!$B$4</definedName>
    <definedName name="_xlnm.Extract" localSheetId="10">'Grupa J'!$B$4</definedName>
    <definedName name="_xlnm.Extract" localSheetId="11">'Grupa K'!$B$4</definedName>
    <definedName name="_xlnm.Extract" localSheetId="12">'Grupa L'!$B$4</definedName>
    <definedName name="_xlnm.Extract" localSheetId="1">'I Liga'!$B$4</definedName>
    <definedName name="_xlnm.Extract" localSheetId="2">'II Liga '!$B$4</definedName>
    <definedName name="_xlnm.Extract" localSheetId="3">'III Liga'!$B$4</definedName>
    <definedName name="_xlnm.Extract" localSheetId="4">'IV Liga '!$B$4</definedName>
    <definedName name="_xlnm.Extract" localSheetId="5">'V Liga'!$B$4</definedName>
    <definedName name="_xlnm.Extract" localSheetId="6">'VI Liga'!$B$4</definedName>
    <definedName name="_xlnm.Extract" localSheetId="7">'VII Liga'!$B$4</definedName>
    <definedName name="_xlnm.Extract" localSheetId="8">'VIII Liga'!$B$4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42" i="27" l="1"/>
  <c r="H42" i="27"/>
  <c r="J41" i="27"/>
  <c r="H41" i="27"/>
  <c r="J40" i="27"/>
  <c r="H40" i="27"/>
  <c r="J38" i="27"/>
  <c r="H38" i="27"/>
  <c r="J37" i="27"/>
  <c r="H37" i="27"/>
  <c r="J36" i="27"/>
  <c r="H36" i="27"/>
  <c r="J34" i="27"/>
  <c r="H34" i="27"/>
  <c r="J33" i="27"/>
  <c r="H33" i="27"/>
  <c r="J32" i="27"/>
  <c r="H32" i="27"/>
  <c r="J30" i="27"/>
  <c r="H30" i="27"/>
  <c r="J29" i="27"/>
  <c r="H29" i="27"/>
  <c r="J28" i="27"/>
  <c r="H28" i="27"/>
  <c r="J26" i="27"/>
  <c r="H26" i="27"/>
  <c r="J25" i="27"/>
  <c r="H25" i="27"/>
  <c r="J24" i="27"/>
  <c r="H24" i="27"/>
  <c r="L20" i="27"/>
  <c r="G8" i="27" s="1"/>
  <c r="K20" i="27"/>
  <c r="H8" i="27" s="1"/>
  <c r="J20" i="27"/>
  <c r="I20" i="27"/>
  <c r="H20" i="27"/>
  <c r="G20" i="27"/>
  <c r="F20" i="27"/>
  <c r="E20" i="27"/>
  <c r="D20" i="27"/>
  <c r="C20" i="27"/>
  <c r="J19" i="27"/>
  <c r="I19" i="27"/>
  <c r="H7" i="27" s="1"/>
  <c r="H19" i="27"/>
  <c r="G19" i="27"/>
  <c r="F19" i="27"/>
  <c r="E19" i="27"/>
  <c r="D19" i="27"/>
  <c r="C19" i="27"/>
  <c r="H18" i="27"/>
  <c r="G18" i="27"/>
  <c r="F18" i="27"/>
  <c r="E18" i="27"/>
  <c r="D18" i="27"/>
  <c r="C18" i="27"/>
  <c r="F17" i="27"/>
  <c r="E17" i="27"/>
  <c r="D17" i="27"/>
  <c r="C17" i="27"/>
  <c r="D16" i="27"/>
  <c r="C16" i="27"/>
  <c r="A11" i="27"/>
  <c r="H9" i="27"/>
  <c r="G9" i="27"/>
  <c r="E4" i="27"/>
  <c r="D4" i="27"/>
  <c r="K3" i="27"/>
  <c r="A2" i="27"/>
  <c r="J42" i="26"/>
  <c r="H42" i="26"/>
  <c r="J41" i="26"/>
  <c r="H41" i="26"/>
  <c r="J40" i="26"/>
  <c r="H40" i="26"/>
  <c r="J38" i="26"/>
  <c r="H38" i="26"/>
  <c r="J37" i="26"/>
  <c r="H37" i="26"/>
  <c r="J36" i="26"/>
  <c r="H36" i="26"/>
  <c r="J34" i="26"/>
  <c r="H34" i="26"/>
  <c r="J33" i="26"/>
  <c r="H33" i="26"/>
  <c r="J32" i="26"/>
  <c r="H32" i="26"/>
  <c r="J30" i="26"/>
  <c r="H30" i="26"/>
  <c r="J29" i="26"/>
  <c r="H29" i="26"/>
  <c r="J28" i="26"/>
  <c r="H28" i="26"/>
  <c r="J26" i="26"/>
  <c r="H26" i="26"/>
  <c r="J25" i="26"/>
  <c r="H25" i="26"/>
  <c r="J24" i="26"/>
  <c r="H24" i="26"/>
  <c r="L20" i="26"/>
  <c r="G8" i="26" s="1"/>
  <c r="K20" i="26"/>
  <c r="H8" i="26" s="1"/>
  <c r="J20" i="26"/>
  <c r="I20" i="26"/>
  <c r="H20" i="26"/>
  <c r="G20" i="26"/>
  <c r="F20" i="26"/>
  <c r="E20" i="26"/>
  <c r="D20" i="26"/>
  <c r="C20" i="26"/>
  <c r="J19" i="26"/>
  <c r="I19" i="26"/>
  <c r="H19" i="26"/>
  <c r="G19" i="26"/>
  <c r="F19" i="26"/>
  <c r="E19" i="26"/>
  <c r="D19" i="26"/>
  <c r="C19" i="26"/>
  <c r="H18" i="26"/>
  <c r="G18" i="26"/>
  <c r="F18" i="26"/>
  <c r="E18" i="26"/>
  <c r="D18" i="26"/>
  <c r="C18" i="26"/>
  <c r="F17" i="26"/>
  <c r="E17" i="26"/>
  <c r="D17" i="26"/>
  <c r="C17" i="26"/>
  <c r="D16" i="26"/>
  <c r="C16" i="26"/>
  <c r="A11" i="26"/>
  <c r="H9" i="26"/>
  <c r="G9" i="26"/>
  <c r="E4" i="26"/>
  <c r="D4" i="26"/>
  <c r="K3" i="26"/>
  <c r="A2" i="26"/>
  <c r="J42" i="25"/>
  <c r="H42" i="25"/>
  <c r="J41" i="25"/>
  <c r="H41" i="25"/>
  <c r="J40" i="25"/>
  <c r="H40" i="25"/>
  <c r="J38" i="25"/>
  <c r="H38" i="25"/>
  <c r="J37" i="25"/>
  <c r="H37" i="25"/>
  <c r="J36" i="25"/>
  <c r="H36" i="25"/>
  <c r="J34" i="25"/>
  <c r="H34" i="25"/>
  <c r="J33" i="25"/>
  <c r="H33" i="25"/>
  <c r="J32" i="25"/>
  <c r="H32" i="25"/>
  <c r="J30" i="25"/>
  <c r="H30" i="25"/>
  <c r="J29" i="25"/>
  <c r="H29" i="25"/>
  <c r="J28" i="25"/>
  <c r="H28" i="25"/>
  <c r="J26" i="25"/>
  <c r="H26" i="25"/>
  <c r="J25" i="25"/>
  <c r="H25" i="25"/>
  <c r="J24" i="25"/>
  <c r="H24" i="25"/>
  <c r="L20" i="25"/>
  <c r="G8" i="25" s="1"/>
  <c r="K20" i="25"/>
  <c r="J20" i="25"/>
  <c r="I20" i="25"/>
  <c r="H20" i="25"/>
  <c r="G20" i="25"/>
  <c r="F20" i="25"/>
  <c r="E20" i="25"/>
  <c r="D20" i="25"/>
  <c r="C20" i="25"/>
  <c r="J19" i="25"/>
  <c r="G7" i="25" s="1"/>
  <c r="I19" i="25"/>
  <c r="H7" i="25" s="1"/>
  <c r="H19" i="25"/>
  <c r="G19" i="25"/>
  <c r="F19" i="25"/>
  <c r="E19" i="25"/>
  <c r="D19" i="25"/>
  <c r="C19" i="25"/>
  <c r="H18" i="25"/>
  <c r="G18" i="25"/>
  <c r="F18" i="25"/>
  <c r="E18" i="25"/>
  <c r="D18" i="25"/>
  <c r="C18" i="25"/>
  <c r="F17" i="25"/>
  <c r="E17" i="25"/>
  <c r="D17" i="25"/>
  <c r="C17" i="25"/>
  <c r="D16" i="25"/>
  <c r="C16" i="25"/>
  <c r="A11" i="25"/>
  <c r="H9" i="25"/>
  <c r="G9" i="25"/>
  <c r="H8" i="25"/>
  <c r="E4" i="25"/>
  <c r="D4" i="25"/>
  <c r="K3" i="25"/>
  <c r="A2" i="25"/>
  <c r="J42" i="24"/>
  <c r="H42" i="24"/>
  <c r="J41" i="24"/>
  <c r="H41" i="24"/>
  <c r="J40" i="24"/>
  <c r="H40" i="24"/>
  <c r="J38" i="24"/>
  <c r="H38" i="24"/>
  <c r="J37" i="24"/>
  <c r="H37" i="24"/>
  <c r="J36" i="24"/>
  <c r="H36" i="24"/>
  <c r="J34" i="24"/>
  <c r="H34" i="24"/>
  <c r="J33" i="24"/>
  <c r="H33" i="24"/>
  <c r="J32" i="24"/>
  <c r="H32" i="24"/>
  <c r="J30" i="24"/>
  <c r="H30" i="24"/>
  <c r="J29" i="24"/>
  <c r="H29" i="24"/>
  <c r="J28" i="24"/>
  <c r="H28" i="24"/>
  <c r="J26" i="24"/>
  <c r="H26" i="24"/>
  <c r="J25" i="24"/>
  <c r="H25" i="24"/>
  <c r="J24" i="24"/>
  <c r="H24" i="24"/>
  <c r="L20" i="24"/>
  <c r="G8" i="24" s="1"/>
  <c r="K20" i="24"/>
  <c r="H8" i="24" s="1"/>
  <c r="J20" i="24"/>
  <c r="I20" i="24"/>
  <c r="H20" i="24"/>
  <c r="G20" i="24"/>
  <c r="F20" i="24"/>
  <c r="E20" i="24"/>
  <c r="D20" i="24"/>
  <c r="C20" i="24"/>
  <c r="J19" i="24"/>
  <c r="G7" i="24" s="1"/>
  <c r="I19" i="24"/>
  <c r="H7" i="24" s="1"/>
  <c r="H19" i="24"/>
  <c r="G19" i="24"/>
  <c r="F19" i="24"/>
  <c r="E19" i="24"/>
  <c r="D19" i="24"/>
  <c r="C19" i="24"/>
  <c r="H18" i="24"/>
  <c r="G18" i="24"/>
  <c r="F18" i="24"/>
  <c r="E18" i="24"/>
  <c r="D18" i="24"/>
  <c r="C18" i="24"/>
  <c r="F17" i="24"/>
  <c r="E17" i="24"/>
  <c r="D17" i="24"/>
  <c r="C17" i="24"/>
  <c r="D16" i="24"/>
  <c r="C16" i="24"/>
  <c r="A11" i="24"/>
  <c r="H9" i="24"/>
  <c r="G9" i="24"/>
  <c r="E4" i="24"/>
  <c r="D4" i="24"/>
  <c r="K3" i="24"/>
  <c r="A2" i="24"/>
  <c r="J42" i="23"/>
  <c r="H42" i="23"/>
  <c r="J41" i="23"/>
  <c r="H41" i="23"/>
  <c r="J40" i="23"/>
  <c r="H40" i="23"/>
  <c r="J38" i="23"/>
  <c r="H38" i="23"/>
  <c r="J37" i="23"/>
  <c r="H37" i="23"/>
  <c r="J36" i="23"/>
  <c r="H36" i="23"/>
  <c r="J34" i="23"/>
  <c r="H34" i="23"/>
  <c r="J33" i="23"/>
  <c r="H33" i="23"/>
  <c r="J32" i="23"/>
  <c r="H32" i="23"/>
  <c r="J30" i="23"/>
  <c r="H30" i="23"/>
  <c r="J29" i="23"/>
  <c r="H29" i="23"/>
  <c r="J28" i="23"/>
  <c r="H28" i="23"/>
  <c r="J26" i="23"/>
  <c r="H26" i="23"/>
  <c r="J25" i="23"/>
  <c r="H25" i="23"/>
  <c r="J24" i="23"/>
  <c r="H24" i="23"/>
  <c r="L20" i="23"/>
  <c r="G8" i="23" s="1"/>
  <c r="K20" i="23"/>
  <c r="J20" i="23"/>
  <c r="I20" i="23"/>
  <c r="H20" i="23"/>
  <c r="G20" i="23"/>
  <c r="F20" i="23"/>
  <c r="E20" i="23"/>
  <c r="D20" i="23"/>
  <c r="C20" i="23"/>
  <c r="J19" i="23"/>
  <c r="I19" i="23"/>
  <c r="H19" i="23"/>
  <c r="G19" i="23"/>
  <c r="F19" i="23"/>
  <c r="E19" i="23"/>
  <c r="D19" i="23"/>
  <c r="C19" i="23"/>
  <c r="H18" i="23"/>
  <c r="G18" i="23"/>
  <c r="F18" i="23"/>
  <c r="E18" i="23"/>
  <c r="D18" i="23"/>
  <c r="C18" i="23"/>
  <c r="F17" i="23"/>
  <c r="E17" i="23"/>
  <c r="D17" i="23"/>
  <c r="C17" i="23"/>
  <c r="D16" i="23"/>
  <c r="C16" i="23"/>
  <c r="A11" i="23"/>
  <c r="H9" i="23"/>
  <c r="G9" i="23"/>
  <c r="H8" i="23"/>
  <c r="E4" i="23"/>
  <c r="D4" i="23"/>
  <c r="K3" i="23"/>
  <c r="A2" i="23"/>
  <c r="J42" i="22"/>
  <c r="H42" i="22"/>
  <c r="J41" i="22"/>
  <c r="H41" i="22"/>
  <c r="J40" i="22"/>
  <c r="H40" i="22"/>
  <c r="J38" i="22"/>
  <c r="H38" i="22"/>
  <c r="J37" i="22"/>
  <c r="H37" i="22"/>
  <c r="J36" i="22"/>
  <c r="H36" i="22"/>
  <c r="J34" i="22"/>
  <c r="H34" i="22"/>
  <c r="J33" i="22"/>
  <c r="H33" i="22"/>
  <c r="J32" i="22"/>
  <c r="H32" i="22"/>
  <c r="J30" i="22"/>
  <c r="H30" i="22"/>
  <c r="J29" i="22"/>
  <c r="H29" i="22"/>
  <c r="J28" i="22"/>
  <c r="H28" i="22"/>
  <c r="J26" i="22"/>
  <c r="H26" i="22"/>
  <c r="J25" i="22"/>
  <c r="H25" i="22"/>
  <c r="J24" i="22"/>
  <c r="H24" i="22"/>
  <c r="L20" i="22"/>
  <c r="G8" i="22" s="1"/>
  <c r="K20" i="22"/>
  <c r="J20" i="22"/>
  <c r="I20" i="22"/>
  <c r="H20" i="22"/>
  <c r="G20" i="22"/>
  <c r="F20" i="22"/>
  <c r="E20" i="22"/>
  <c r="D20" i="22"/>
  <c r="C20" i="22"/>
  <c r="J19" i="22"/>
  <c r="I19" i="22"/>
  <c r="H19" i="22"/>
  <c r="G19" i="22"/>
  <c r="F19" i="22"/>
  <c r="E19" i="22"/>
  <c r="D19" i="22"/>
  <c r="C19" i="22"/>
  <c r="H18" i="22"/>
  <c r="G18" i="22"/>
  <c r="F18" i="22"/>
  <c r="E18" i="22"/>
  <c r="D18" i="22"/>
  <c r="C18" i="22"/>
  <c r="F17" i="22"/>
  <c r="E17" i="22"/>
  <c r="D17" i="22"/>
  <c r="C17" i="22"/>
  <c r="D16" i="22"/>
  <c r="C16" i="22"/>
  <c r="A11" i="22"/>
  <c r="H9" i="22"/>
  <c r="G9" i="22"/>
  <c r="H8" i="22"/>
  <c r="E4" i="22"/>
  <c r="D4" i="22"/>
  <c r="K3" i="22"/>
  <c r="A2" i="22"/>
  <c r="J42" i="21"/>
  <c r="H42" i="21"/>
  <c r="J41" i="21"/>
  <c r="H41" i="21"/>
  <c r="J40" i="21"/>
  <c r="H40" i="21"/>
  <c r="J38" i="21"/>
  <c r="H38" i="21"/>
  <c r="J37" i="21"/>
  <c r="H37" i="21"/>
  <c r="J36" i="21"/>
  <c r="H36" i="21"/>
  <c r="J34" i="21"/>
  <c r="H34" i="21"/>
  <c r="J33" i="21"/>
  <c r="H33" i="21"/>
  <c r="J32" i="21"/>
  <c r="H32" i="21"/>
  <c r="J30" i="21"/>
  <c r="H30" i="21"/>
  <c r="J29" i="21"/>
  <c r="H29" i="21"/>
  <c r="J28" i="21"/>
  <c r="H28" i="21"/>
  <c r="J26" i="21"/>
  <c r="H26" i="21"/>
  <c r="J25" i="21"/>
  <c r="H25" i="21"/>
  <c r="J24" i="21"/>
  <c r="H24" i="21"/>
  <c r="L20" i="21"/>
  <c r="G8" i="21" s="1"/>
  <c r="K20" i="21"/>
  <c r="J20" i="21"/>
  <c r="I20" i="21"/>
  <c r="H20" i="21"/>
  <c r="G20" i="21"/>
  <c r="F20" i="21"/>
  <c r="E20" i="21"/>
  <c r="D20" i="21"/>
  <c r="C20" i="21"/>
  <c r="J19" i="21"/>
  <c r="G7" i="21" s="1"/>
  <c r="I19" i="21"/>
  <c r="H19" i="21"/>
  <c r="G19" i="21"/>
  <c r="F19" i="21"/>
  <c r="E19" i="21"/>
  <c r="D19" i="21"/>
  <c r="C19" i="21"/>
  <c r="H18" i="21"/>
  <c r="G18" i="21"/>
  <c r="F18" i="21"/>
  <c r="E18" i="21"/>
  <c r="D18" i="21"/>
  <c r="C18" i="21"/>
  <c r="F17" i="21"/>
  <c r="E17" i="21"/>
  <c r="D17" i="21"/>
  <c r="C17" i="21"/>
  <c r="D16" i="21"/>
  <c r="C16" i="21"/>
  <c r="A11" i="21"/>
  <c r="H9" i="21"/>
  <c r="G9" i="21"/>
  <c r="H8" i="21"/>
  <c r="E4" i="21"/>
  <c r="D4" i="21"/>
  <c r="K3" i="21"/>
  <c r="A2" i="21"/>
  <c r="J42" i="20"/>
  <c r="H42" i="20"/>
  <c r="J41" i="20"/>
  <c r="H41" i="20"/>
  <c r="J40" i="20"/>
  <c r="H40" i="20"/>
  <c r="J38" i="20"/>
  <c r="H38" i="20"/>
  <c r="J37" i="20"/>
  <c r="H37" i="20"/>
  <c r="J36" i="20"/>
  <c r="H36" i="20"/>
  <c r="J34" i="20"/>
  <c r="H34" i="20"/>
  <c r="J33" i="20"/>
  <c r="H33" i="20"/>
  <c r="J32" i="20"/>
  <c r="H32" i="20"/>
  <c r="J30" i="20"/>
  <c r="H30" i="20"/>
  <c r="J29" i="20"/>
  <c r="H29" i="20"/>
  <c r="J28" i="20"/>
  <c r="H28" i="20"/>
  <c r="J26" i="20"/>
  <c r="H26" i="20"/>
  <c r="J25" i="20"/>
  <c r="H25" i="20"/>
  <c r="J24" i="20"/>
  <c r="H24" i="20"/>
  <c r="L20" i="20"/>
  <c r="G8" i="20" s="1"/>
  <c r="K20" i="20"/>
  <c r="J20" i="20"/>
  <c r="I20" i="20"/>
  <c r="H20" i="20"/>
  <c r="G20" i="20"/>
  <c r="F20" i="20"/>
  <c r="E20" i="20"/>
  <c r="D20" i="20"/>
  <c r="C20" i="20"/>
  <c r="J19" i="20"/>
  <c r="I19" i="20"/>
  <c r="H19" i="20"/>
  <c r="G19" i="20"/>
  <c r="F19" i="20"/>
  <c r="E19" i="20"/>
  <c r="D19" i="20"/>
  <c r="C19" i="20"/>
  <c r="H18" i="20"/>
  <c r="G18" i="20"/>
  <c r="F18" i="20"/>
  <c r="E18" i="20"/>
  <c r="D18" i="20"/>
  <c r="C18" i="20"/>
  <c r="F17" i="20"/>
  <c r="E17" i="20"/>
  <c r="D17" i="20"/>
  <c r="C17" i="20"/>
  <c r="D16" i="20"/>
  <c r="C16" i="20"/>
  <c r="A11" i="20"/>
  <c r="H9" i="20"/>
  <c r="G9" i="20"/>
  <c r="H8" i="20"/>
  <c r="E4" i="20"/>
  <c r="D4" i="20"/>
  <c r="K3" i="20"/>
  <c r="A2" i="20"/>
  <c r="J42" i="19"/>
  <c r="H42" i="19"/>
  <c r="J41" i="19"/>
  <c r="H41" i="19"/>
  <c r="J40" i="19"/>
  <c r="H40" i="19"/>
  <c r="J38" i="19"/>
  <c r="H38" i="19"/>
  <c r="J37" i="19"/>
  <c r="H37" i="19"/>
  <c r="J36" i="19"/>
  <c r="H36" i="19"/>
  <c r="J34" i="19"/>
  <c r="H34" i="19"/>
  <c r="J33" i="19"/>
  <c r="H33" i="19"/>
  <c r="J32" i="19"/>
  <c r="H32" i="19"/>
  <c r="J30" i="19"/>
  <c r="H30" i="19"/>
  <c r="J29" i="19"/>
  <c r="H29" i="19"/>
  <c r="J28" i="19"/>
  <c r="H28" i="19"/>
  <c r="J26" i="19"/>
  <c r="H26" i="19"/>
  <c r="J25" i="19"/>
  <c r="H25" i="19"/>
  <c r="J24" i="19"/>
  <c r="H24" i="19"/>
  <c r="L20" i="19"/>
  <c r="G8" i="19" s="1"/>
  <c r="K20" i="19"/>
  <c r="H8" i="19" s="1"/>
  <c r="J20" i="19"/>
  <c r="I20" i="19"/>
  <c r="H20" i="19"/>
  <c r="G20" i="19"/>
  <c r="F20" i="19"/>
  <c r="E20" i="19"/>
  <c r="D20" i="19"/>
  <c r="C20" i="19"/>
  <c r="J19" i="19"/>
  <c r="I19" i="19"/>
  <c r="H19" i="19"/>
  <c r="G19" i="19"/>
  <c r="F19" i="19"/>
  <c r="E19" i="19"/>
  <c r="D19" i="19"/>
  <c r="C19" i="19"/>
  <c r="H18" i="19"/>
  <c r="G18" i="19"/>
  <c r="F18" i="19"/>
  <c r="E18" i="19"/>
  <c r="D18" i="19"/>
  <c r="C18" i="19"/>
  <c r="F17" i="19"/>
  <c r="E17" i="19"/>
  <c r="D17" i="19"/>
  <c r="C17" i="19"/>
  <c r="D16" i="19"/>
  <c r="C16" i="19"/>
  <c r="A11" i="19"/>
  <c r="H9" i="19"/>
  <c r="G9" i="19"/>
  <c r="E4" i="19"/>
  <c r="D4" i="19"/>
  <c r="K3" i="19"/>
  <c r="A2" i="19"/>
  <c r="J42" i="18"/>
  <c r="H42" i="18"/>
  <c r="J41" i="18"/>
  <c r="H41" i="18"/>
  <c r="J40" i="18"/>
  <c r="H40" i="18"/>
  <c r="J38" i="18"/>
  <c r="H38" i="18"/>
  <c r="J37" i="18"/>
  <c r="H37" i="18"/>
  <c r="J36" i="18"/>
  <c r="H36" i="18"/>
  <c r="J34" i="18"/>
  <c r="H34" i="18"/>
  <c r="J33" i="18"/>
  <c r="H33" i="18"/>
  <c r="J32" i="18"/>
  <c r="H32" i="18"/>
  <c r="J30" i="18"/>
  <c r="H30" i="18"/>
  <c r="J29" i="18"/>
  <c r="H29" i="18"/>
  <c r="J28" i="18"/>
  <c r="H28" i="18"/>
  <c r="J26" i="18"/>
  <c r="H26" i="18"/>
  <c r="J25" i="18"/>
  <c r="H25" i="18"/>
  <c r="J24" i="18"/>
  <c r="H24" i="18"/>
  <c r="L20" i="18"/>
  <c r="G8" i="18" s="1"/>
  <c r="K20" i="18"/>
  <c r="H8" i="18" s="1"/>
  <c r="J20" i="18"/>
  <c r="I20" i="18"/>
  <c r="H20" i="18"/>
  <c r="G20" i="18"/>
  <c r="F20" i="18"/>
  <c r="E20" i="18"/>
  <c r="D20" i="18"/>
  <c r="C20" i="18"/>
  <c r="J19" i="18"/>
  <c r="I19" i="18"/>
  <c r="H19" i="18"/>
  <c r="G19" i="18"/>
  <c r="F19" i="18"/>
  <c r="E19" i="18"/>
  <c r="D19" i="18"/>
  <c r="C19" i="18"/>
  <c r="H18" i="18"/>
  <c r="G18" i="18"/>
  <c r="F18" i="18"/>
  <c r="E18" i="18"/>
  <c r="D18" i="18"/>
  <c r="C18" i="18"/>
  <c r="F17" i="18"/>
  <c r="E17" i="18"/>
  <c r="D17" i="18"/>
  <c r="C17" i="18"/>
  <c r="D16" i="18"/>
  <c r="C16" i="18"/>
  <c r="A11" i="18"/>
  <c r="H9" i="18"/>
  <c r="G9" i="18"/>
  <c r="E4" i="18"/>
  <c r="D4" i="18"/>
  <c r="K3" i="18"/>
  <c r="A2" i="18"/>
  <c r="K3" i="17"/>
  <c r="J42" i="17"/>
  <c r="H42" i="17"/>
  <c r="J41" i="17"/>
  <c r="H41" i="17"/>
  <c r="J40" i="17"/>
  <c r="H40" i="17"/>
  <c r="J38" i="17"/>
  <c r="H38" i="17"/>
  <c r="J37" i="17"/>
  <c r="H37" i="17"/>
  <c r="J36" i="17"/>
  <c r="H36" i="17"/>
  <c r="J34" i="17"/>
  <c r="H34" i="17"/>
  <c r="J33" i="17"/>
  <c r="H33" i="17"/>
  <c r="J32" i="17"/>
  <c r="H32" i="17"/>
  <c r="J30" i="17"/>
  <c r="H30" i="17"/>
  <c r="J29" i="17"/>
  <c r="H29" i="17"/>
  <c r="J28" i="17"/>
  <c r="H28" i="17"/>
  <c r="J26" i="17"/>
  <c r="H26" i="17"/>
  <c r="J25" i="17"/>
  <c r="H25" i="17"/>
  <c r="J24" i="17"/>
  <c r="H24" i="17"/>
  <c r="L20" i="17"/>
  <c r="G8" i="17" s="1"/>
  <c r="K20" i="17"/>
  <c r="H8" i="17" s="1"/>
  <c r="J20" i="17"/>
  <c r="I20" i="17"/>
  <c r="H20" i="17"/>
  <c r="G20" i="17"/>
  <c r="F20" i="17"/>
  <c r="E20" i="17"/>
  <c r="D20" i="17"/>
  <c r="C20" i="17"/>
  <c r="J19" i="17"/>
  <c r="I19" i="17"/>
  <c r="H19" i="17"/>
  <c r="G19" i="17"/>
  <c r="F19" i="17"/>
  <c r="E19" i="17"/>
  <c r="D19" i="17"/>
  <c r="C19" i="17"/>
  <c r="H18" i="17"/>
  <c r="G18" i="17"/>
  <c r="F18" i="17"/>
  <c r="E18" i="17"/>
  <c r="D18" i="17"/>
  <c r="C18" i="17"/>
  <c r="F17" i="17"/>
  <c r="E17" i="17"/>
  <c r="D17" i="17"/>
  <c r="C17" i="17"/>
  <c r="D16" i="17"/>
  <c r="C16" i="17"/>
  <c r="A11" i="17"/>
  <c r="H9" i="17"/>
  <c r="G9" i="17"/>
  <c r="E4" i="17"/>
  <c r="D4" i="17"/>
  <c r="A2" i="17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H7" i="19" l="1"/>
  <c r="G7" i="26"/>
  <c r="H7" i="20"/>
  <c r="H7" i="23"/>
  <c r="H7" i="21"/>
  <c r="I7" i="21" s="1"/>
  <c r="G6" i="27"/>
  <c r="G6" i="20"/>
  <c r="H7" i="22"/>
  <c r="E5" i="22"/>
  <c r="H6" i="26"/>
  <c r="E9" i="26"/>
  <c r="G6" i="22"/>
  <c r="E5" i="27"/>
  <c r="H5" i="27"/>
  <c r="C4" i="19"/>
  <c r="D5" i="27"/>
  <c r="I9" i="26"/>
  <c r="I8" i="26"/>
  <c r="E5" i="26"/>
  <c r="H6" i="21"/>
  <c r="H5" i="19"/>
  <c r="C4" i="17"/>
  <c r="H7" i="17"/>
  <c r="G6" i="17"/>
  <c r="H5" i="17"/>
  <c r="D8" i="17"/>
  <c r="I9" i="17"/>
  <c r="H6" i="17"/>
  <c r="G4" i="17"/>
  <c r="H5" i="22"/>
  <c r="H6" i="22"/>
  <c r="H4" i="27"/>
  <c r="G6" i="25"/>
  <c r="E6" i="25"/>
  <c r="H5" i="24"/>
  <c r="G5" i="24"/>
  <c r="G6" i="18"/>
  <c r="H6" i="27"/>
  <c r="C4" i="24"/>
  <c r="H4" i="26"/>
  <c r="H5" i="21"/>
  <c r="G5" i="21"/>
  <c r="G5" i="18"/>
  <c r="E6" i="27"/>
  <c r="G5" i="23"/>
  <c r="G5" i="19"/>
  <c r="H5" i="20"/>
  <c r="G5" i="20"/>
  <c r="I8" i="25"/>
  <c r="D7" i="25"/>
  <c r="G5" i="25"/>
  <c r="I8" i="19"/>
  <c r="D6" i="22"/>
  <c r="H4" i="22"/>
  <c r="G7" i="22"/>
  <c r="G4" i="25"/>
  <c r="D6" i="25"/>
  <c r="G7" i="23"/>
  <c r="E6" i="24"/>
  <c r="G7" i="19"/>
  <c r="E7" i="26"/>
  <c r="G7" i="20"/>
  <c r="E7" i="21"/>
  <c r="H7" i="18"/>
  <c r="G7" i="18"/>
  <c r="G7" i="27"/>
  <c r="I7" i="27" s="1"/>
  <c r="D6" i="20"/>
  <c r="H4" i="19"/>
  <c r="D6" i="19"/>
  <c r="E6" i="19"/>
  <c r="E6" i="18"/>
  <c r="D6" i="18"/>
  <c r="E6" i="21"/>
  <c r="D6" i="21"/>
  <c r="D6" i="27"/>
  <c r="D5" i="22"/>
  <c r="F4" i="22"/>
  <c r="G5" i="22"/>
  <c r="E5" i="25"/>
  <c r="C4" i="25"/>
  <c r="D5" i="25"/>
  <c r="E6" i="26"/>
  <c r="E6" i="23"/>
  <c r="H4" i="23"/>
  <c r="D6" i="23"/>
  <c r="F4" i="23"/>
  <c r="D5" i="24"/>
  <c r="H4" i="24"/>
  <c r="E5" i="24"/>
  <c r="F4" i="27"/>
  <c r="I9" i="27"/>
  <c r="F4" i="18"/>
  <c r="E5" i="18"/>
  <c r="C4" i="18"/>
  <c r="D5" i="18"/>
  <c r="E5" i="19"/>
  <c r="C4" i="20"/>
  <c r="E5" i="20"/>
  <c r="G4" i="20"/>
  <c r="D5" i="20"/>
  <c r="H4" i="21"/>
  <c r="E5" i="21"/>
  <c r="D5" i="21"/>
  <c r="H6" i="25"/>
  <c r="D5" i="26"/>
  <c r="C4" i="26"/>
  <c r="G6" i="24"/>
  <c r="I9" i="19"/>
  <c r="D9" i="25"/>
  <c r="E8" i="18"/>
  <c r="D5" i="23"/>
  <c r="G4" i="23"/>
  <c r="G6" i="21"/>
  <c r="H6" i="19"/>
  <c r="G6" i="19"/>
  <c r="H6" i="20"/>
  <c r="I8" i="27"/>
  <c r="I9" i="24"/>
  <c r="I9" i="18"/>
  <c r="I9" i="20"/>
  <c r="D9" i="20"/>
  <c r="I9" i="22"/>
  <c r="E7" i="22"/>
  <c r="D7" i="22"/>
  <c r="H6" i="23"/>
  <c r="G6" i="23"/>
  <c r="G6" i="26"/>
  <c r="E8" i="26"/>
  <c r="I9" i="21"/>
  <c r="E7" i="23"/>
  <c r="D7" i="23"/>
  <c r="D7" i="19"/>
  <c r="E7" i="19"/>
  <c r="E7" i="24"/>
  <c r="H6" i="24"/>
  <c r="D7" i="24"/>
  <c r="E8" i="22"/>
  <c r="C4" i="22"/>
  <c r="E9" i="22"/>
  <c r="D7" i="18"/>
  <c r="E7" i="18"/>
  <c r="H6" i="18"/>
  <c r="D7" i="21"/>
  <c r="D7" i="20"/>
  <c r="D7" i="27"/>
  <c r="E7" i="27"/>
  <c r="E8" i="24"/>
  <c r="D8" i="24"/>
  <c r="E8" i="19"/>
  <c r="H5" i="25"/>
  <c r="E8" i="25"/>
  <c r="D8" i="25"/>
  <c r="D8" i="20"/>
  <c r="E8" i="20"/>
  <c r="E8" i="21"/>
  <c r="D8" i="21"/>
  <c r="E8" i="27"/>
  <c r="G5" i="27"/>
  <c r="D8" i="27"/>
  <c r="H5" i="18"/>
  <c r="D8" i="18"/>
  <c r="I8" i="23"/>
  <c r="D8" i="23"/>
  <c r="E8" i="23"/>
  <c r="C4" i="23"/>
  <c r="D9" i="23"/>
  <c r="I9" i="23"/>
  <c r="E9" i="23"/>
  <c r="D8" i="26"/>
  <c r="H4" i="20"/>
  <c r="E9" i="20"/>
  <c r="D9" i="24"/>
  <c r="F4" i="24"/>
  <c r="E9" i="24"/>
  <c r="I9" i="25"/>
  <c r="F4" i="25"/>
  <c r="E9" i="25"/>
  <c r="E9" i="19"/>
  <c r="F4" i="19"/>
  <c r="G4" i="19"/>
  <c r="E9" i="21"/>
  <c r="C4" i="21"/>
  <c r="D9" i="21"/>
  <c r="E9" i="27"/>
  <c r="D9" i="27"/>
  <c r="G4" i="27"/>
  <c r="C4" i="27"/>
  <c r="E9" i="18"/>
  <c r="G4" i="18"/>
  <c r="D9" i="18"/>
  <c r="I7" i="25"/>
  <c r="D6" i="17"/>
  <c r="H4" i="18"/>
  <c r="D5" i="19"/>
  <c r="D8" i="19"/>
  <c r="D9" i="19"/>
  <c r="E6" i="20"/>
  <c r="E7" i="20"/>
  <c r="G4" i="21"/>
  <c r="G4" i="22"/>
  <c r="E6" i="22"/>
  <c r="D8" i="22"/>
  <c r="D9" i="22"/>
  <c r="H5" i="23"/>
  <c r="D6" i="24"/>
  <c r="E7" i="25"/>
  <c r="G4" i="26"/>
  <c r="D6" i="26"/>
  <c r="I8" i="17"/>
  <c r="D9" i="17"/>
  <c r="G7" i="17"/>
  <c r="I8" i="20"/>
  <c r="I8" i="21"/>
  <c r="E5" i="23"/>
  <c r="G4" i="24"/>
  <c r="I7" i="24"/>
  <c r="I8" i="24"/>
  <c r="H4" i="25"/>
  <c r="D9" i="26"/>
  <c r="H7" i="26"/>
  <c r="I7" i="26" s="1"/>
  <c r="D7" i="17"/>
  <c r="I8" i="18"/>
  <c r="I8" i="22"/>
  <c r="D7" i="26"/>
  <c r="F4" i="17"/>
  <c r="D5" i="17"/>
  <c r="E5" i="17"/>
  <c r="F4" i="26"/>
  <c r="G5" i="26"/>
  <c r="H5" i="26"/>
  <c r="F4" i="21"/>
  <c r="F4" i="20"/>
  <c r="H4" i="17"/>
  <c r="E6" i="17"/>
  <c r="E7" i="17"/>
  <c r="E8" i="17"/>
  <c r="E9" i="17"/>
  <c r="G5" i="17"/>
  <c r="J42" i="2"/>
  <c r="H42" i="2"/>
  <c r="J41" i="2"/>
  <c r="H41" i="2"/>
  <c r="J40" i="2"/>
  <c r="H40" i="2"/>
  <c r="J38" i="2"/>
  <c r="H38" i="2"/>
  <c r="J37" i="2"/>
  <c r="H37" i="2"/>
  <c r="J36" i="2"/>
  <c r="H36" i="2"/>
  <c r="J34" i="2"/>
  <c r="H34" i="2"/>
  <c r="J33" i="2"/>
  <c r="H33" i="2"/>
  <c r="J32" i="2"/>
  <c r="H32" i="2"/>
  <c r="J30" i="2"/>
  <c r="H30" i="2"/>
  <c r="J29" i="2"/>
  <c r="H29" i="2"/>
  <c r="J28" i="2"/>
  <c r="H28" i="2"/>
  <c r="J26" i="2"/>
  <c r="H26" i="2"/>
  <c r="J25" i="2"/>
  <c r="H25" i="2"/>
  <c r="J24" i="2"/>
  <c r="H24" i="2"/>
  <c r="I7" i="20" l="1"/>
  <c r="I7" i="19"/>
  <c r="I7" i="18"/>
  <c r="I5" i="22"/>
  <c r="I4" i="23"/>
  <c r="I7" i="23"/>
  <c r="I6" i="21"/>
  <c r="I5" i="21"/>
  <c r="I6" i="27"/>
  <c r="I4" i="27"/>
  <c r="I4" i="24"/>
  <c r="I4" i="26"/>
  <c r="I5" i="23"/>
  <c r="I5" i="18"/>
  <c r="I7" i="17"/>
  <c r="C6" i="25"/>
  <c r="I6" i="26"/>
  <c r="F7" i="25"/>
  <c r="I6" i="17"/>
  <c r="F5" i="22"/>
  <c r="I4" i="22"/>
  <c r="I6" i="20"/>
  <c r="I5" i="20"/>
  <c r="F8" i="17"/>
  <c r="I4" i="19"/>
  <c r="I5" i="24"/>
  <c r="C5" i="24"/>
  <c r="F6" i="17"/>
  <c r="I7" i="22"/>
  <c r="C9" i="26"/>
  <c r="F5" i="23"/>
  <c r="F6" i="23"/>
  <c r="I6" i="25"/>
  <c r="F9" i="25"/>
  <c r="I6" i="22"/>
  <c r="F7" i="20"/>
  <c r="F7" i="17"/>
  <c r="C5" i="27"/>
  <c r="I5" i="27"/>
  <c r="C5" i="22"/>
  <c r="I5" i="19"/>
  <c r="C6" i="20"/>
  <c r="F5" i="20"/>
  <c r="F5" i="27"/>
  <c r="C6" i="24"/>
  <c r="C6" i="21"/>
  <c r="C6" i="27"/>
  <c r="F9" i="26"/>
  <c r="C7" i="26"/>
  <c r="C6" i="26"/>
  <c r="C5" i="26"/>
  <c r="I4" i="25"/>
  <c r="C7" i="23"/>
  <c r="F7" i="21"/>
  <c r="F5" i="21"/>
  <c r="C8" i="19"/>
  <c r="C6" i="18"/>
  <c r="I6" i="18"/>
  <c r="C5" i="18"/>
  <c r="C9" i="18"/>
  <c r="I5" i="17"/>
  <c r="F9" i="17"/>
  <c r="I4" i="17"/>
  <c r="F8" i="24"/>
  <c r="C8" i="22"/>
  <c r="C7" i="22"/>
  <c r="F6" i="22"/>
  <c r="C5" i="21"/>
  <c r="I5" i="25"/>
  <c r="F5" i="24"/>
  <c r="F6" i="21"/>
  <c r="F6" i="19"/>
  <c r="F8" i="23"/>
  <c r="C5" i="19"/>
  <c r="C5" i="20"/>
  <c r="C7" i="21"/>
  <c r="F8" i="25"/>
  <c r="C5" i="25"/>
  <c r="F5" i="25"/>
  <c r="C7" i="27"/>
  <c r="C6" i="23"/>
  <c r="I6" i="23"/>
  <c r="F5" i="26"/>
  <c r="F8" i="21"/>
  <c r="F6" i="25"/>
  <c r="F7" i="23"/>
  <c r="I6" i="24"/>
  <c r="I4" i="21"/>
  <c r="F7" i="18"/>
  <c r="C8" i="18"/>
  <c r="F7" i="27"/>
  <c r="I6" i="19"/>
  <c r="C6" i="19"/>
  <c r="F6" i="18"/>
  <c r="F9" i="23"/>
  <c r="F6" i="27"/>
  <c r="F9" i="21"/>
  <c r="C9" i="27"/>
  <c r="I4" i="18"/>
  <c r="F5" i="18"/>
  <c r="I4" i="20"/>
  <c r="C9" i="23"/>
  <c r="C8" i="24"/>
  <c r="C9" i="19"/>
  <c r="C8" i="21"/>
  <c r="C8" i="20"/>
  <c r="F8" i="27"/>
  <c r="C8" i="27"/>
  <c r="C7" i="24"/>
  <c r="C7" i="18"/>
  <c r="F9" i="20"/>
  <c r="C9" i="20"/>
  <c r="C9" i="22"/>
  <c r="F7" i="22"/>
  <c r="F8" i="26"/>
  <c r="C9" i="21"/>
  <c r="F7" i="19"/>
  <c r="C7" i="19"/>
  <c r="F7" i="24"/>
  <c r="F6" i="20"/>
  <c r="F7" i="26"/>
  <c r="F6" i="26"/>
  <c r="C8" i="25"/>
  <c r="F8" i="20"/>
  <c r="F8" i="18"/>
  <c r="C8" i="23"/>
  <c r="C8" i="26"/>
  <c r="F9" i="24"/>
  <c r="C9" i="24"/>
  <c r="C9" i="25"/>
  <c r="F9" i="27"/>
  <c r="F9" i="18"/>
  <c r="C5" i="23"/>
  <c r="C7" i="20"/>
  <c r="F9" i="22"/>
  <c r="C6" i="22"/>
  <c r="F8" i="22"/>
  <c r="F6" i="24"/>
  <c r="F9" i="19"/>
  <c r="F5" i="17"/>
  <c r="C7" i="25"/>
  <c r="F8" i="19"/>
  <c r="F5" i="19"/>
  <c r="C5" i="17"/>
  <c r="I5" i="26"/>
  <c r="C7" i="17"/>
  <c r="C8" i="17"/>
  <c r="C9" i="17"/>
  <c r="C6" i="17"/>
  <c r="L20" i="2"/>
  <c r="K20" i="2"/>
  <c r="J20" i="2"/>
  <c r="I20" i="2"/>
  <c r="H20" i="2"/>
  <c r="G20" i="2"/>
  <c r="F20" i="2"/>
  <c r="E20" i="2"/>
  <c r="D20" i="2"/>
  <c r="C20" i="2"/>
  <c r="H9" i="2" l="1"/>
  <c r="G9" i="2"/>
  <c r="E9" i="2"/>
  <c r="D9" i="2"/>
  <c r="A9" i="1"/>
  <c r="C9" i="2" l="1"/>
  <c r="I9" i="2"/>
  <c r="F9" i="2"/>
  <c r="K3" i="2" l="1"/>
  <c r="A4" i="1" l="1"/>
  <c r="B8" i="23" s="1"/>
  <c r="A5" i="1"/>
  <c r="A6" i="1"/>
  <c r="A7" i="1"/>
  <c r="A8" i="1"/>
  <c r="A40" i="1"/>
  <c r="A70" i="1"/>
  <c r="A71" i="1"/>
  <c r="A72" i="1"/>
  <c r="A73" i="1"/>
  <c r="A74" i="1"/>
  <c r="A75" i="1"/>
  <c r="J19" i="2"/>
  <c r="G18" i="2"/>
  <c r="G19" i="2"/>
  <c r="H18" i="2"/>
  <c r="H19" i="2"/>
  <c r="C19" i="2"/>
  <c r="D19" i="2"/>
  <c r="E19" i="2"/>
  <c r="F19" i="2"/>
  <c r="I19" i="2"/>
  <c r="C18" i="2"/>
  <c r="D18" i="2"/>
  <c r="E18" i="2"/>
  <c r="F18" i="2"/>
  <c r="C17" i="2"/>
  <c r="D17" i="2"/>
  <c r="E17" i="2"/>
  <c r="F17" i="2"/>
  <c r="C16" i="2"/>
  <c r="D16" i="2"/>
  <c r="E4" i="2"/>
  <c r="D4" i="2"/>
  <c r="A2" i="2"/>
  <c r="B20" i="27" l="1"/>
  <c r="B18" i="27"/>
  <c r="B16" i="27"/>
  <c r="I14" i="27"/>
  <c r="B7" i="27"/>
  <c r="B4" i="27"/>
  <c r="B38" i="26"/>
  <c r="B34" i="26"/>
  <c r="K14" i="26"/>
  <c r="C14" i="26"/>
  <c r="M14" i="25"/>
  <c r="E14" i="25"/>
  <c r="B9" i="25"/>
  <c r="B6" i="25"/>
  <c r="K14" i="24"/>
  <c r="C14" i="24"/>
  <c r="M14" i="23"/>
  <c r="E14" i="23"/>
  <c r="B6" i="23"/>
  <c r="B4" i="23"/>
  <c r="B19" i="22"/>
  <c r="B17" i="22"/>
  <c r="B15" i="22"/>
  <c r="G14" i="22"/>
  <c r="B9" i="22"/>
  <c r="B6" i="22"/>
  <c r="B4" i="22"/>
  <c r="B19" i="21"/>
  <c r="B19" i="27"/>
  <c r="B17" i="27"/>
  <c r="B15" i="27"/>
  <c r="G14" i="27"/>
  <c r="B5" i="27"/>
  <c r="B40" i="26"/>
  <c r="B26" i="26"/>
  <c r="B20" i="26"/>
  <c r="B18" i="26"/>
  <c r="B16" i="26"/>
  <c r="I14" i="26"/>
  <c r="B7" i="26"/>
  <c r="B5" i="26"/>
  <c r="K14" i="25"/>
  <c r="C14" i="25"/>
  <c r="B7" i="25"/>
  <c r="B20" i="24"/>
  <c r="B18" i="24"/>
  <c r="B16" i="24"/>
  <c r="I14" i="24"/>
  <c r="B7" i="24"/>
  <c r="B5" i="24"/>
  <c r="K14" i="23"/>
  <c r="C14" i="23"/>
  <c r="M14" i="22"/>
  <c r="E14" i="22"/>
  <c r="B8" i="22"/>
  <c r="M14" i="21"/>
  <c r="E14" i="21"/>
  <c r="B8" i="21"/>
  <c r="M14" i="27"/>
  <c r="E14" i="27"/>
  <c r="B8" i="27"/>
  <c r="B6" i="27"/>
  <c r="B32" i="26"/>
  <c r="B28" i="26"/>
  <c r="B24" i="26"/>
  <c r="B19" i="26"/>
  <c r="B17" i="26"/>
  <c r="B15" i="26"/>
  <c r="G14" i="26"/>
  <c r="B9" i="26"/>
  <c r="B6" i="26"/>
  <c r="B20" i="25"/>
  <c r="B18" i="25"/>
  <c r="B16" i="25"/>
  <c r="I14" i="25"/>
  <c r="B8" i="25"/>
  <c r="B4" i="25"/>
  <c r="B19" i="24"/>
  <c r="B17" i="24"/>
  <c r="B15" i="24"/>
  <c r="G14" i="24"/>
  <c r="B9" i="24"/>
  <c r="B20" i="23"/>
  <c r="B18" i="23"/>
  <c r="B16" i="23"/>
  <c r="I14" i="23"/>
  <c r="B7" i="23"/>
  <c r="B5" i="23"/>
  <c r="K14" i="22"/>
  <c r="C14" i="22"/>
  <c r="B7" i="22"/>
  <c r="B5" i="22"/>
  <c r="K14" i="21"/>
  <c r="C14" i="21"/>
  <c r="K14" i="27"/>
  <c r="C14" i="27"/>
  <c r="B9" i="27"/>
  <c r="B37" i="26"/>
  <c r="B33" i="26"/>
  <c r="B29" i="26"/>
  <c r="M14" i="26"/>
  <c r="E14" i="26"/>
  <c r="B8" i="26"/>
  <c r="B4" i="26"/>
  <c r="B19" i="25"/>
  <c r="B17" i="25"/>
  <c r="B15" i="25"/>
  <c r="G14" i="25"/>
  <c r="B5" i="25"/>
  <c r="M14" i="24"/>
  <c r="E14" i="24"/>
  <c r="B8" i="24"/>
  <c r="B6" i="24"/>
  <c r="B4" i="24"/>
  <c r="B19" i="23"/>
  <c r="B17" i="23"/>
  <c r="B15" i="23"/>
  <c r="G14" i="23"/>
  <c r="B9" i="23"/>
  <c r="B20" i="22"/>
  <c r="B18" i="22"/>
  <c r="B16" i="22"/>
  <c r="I14" i="22"/>
  <c r="B20" i="21"/>
  <c r="B18" i="21"/>
  <c r="B16" i="21"/>
  <c r="G14" i="21"/>
  <c r="B6" i="21"/>
  <c r="K14" i="20"/>
  <c r="C14" i="20"/>
  <c r="B7" i="20"/>
  <c r="M14" i="19"/>
  <c r="E14" i="19"/>
  <c r="B8" i="19"/>
  <c r="B4" i="19"/>
  <c r="B19" i="18"/>
  <c r="B17" i="18"/>
  <c r="B15" i="18"/>
  <c r="G14" i="18"/>
  <c r="B9" i="18"/>
  <c r="B5" i="18"/>
  <c r="D36" i="17"/>
  <c r="D25" i="17"/>
  <c r="K14" i="17"/>
  <c r="C14" i="17"/>
  <c r="B9" i="17"/>
  <c r="B5" i="17"/>
  <c r="B5" i="21"/>
  <c r="B20" i="20"/>
  <c r="B18" i="20"/>
  <c r="B16" i="20"/>
  <c r="I14" i="20"/>
  <c r="B6" i="20"/>
  <c r="K14" i="19"/>
  <c r="C14" i="19"/>
  <c r="B7" i="19"/>
  <c r="M14" i="18"/>
  <c r="E14" i="18"/>
  <c r="B8" i="18"/>
  <c r="B4" i="18"/>
  <c r="D37" i="17"/>
  <c r="D26" i="17"/>
  <c r="B20" i="17"/>
  <c r="B18" i="17"/>
  <c r="B16" i="17"/>
  <c r="I14" i="17"/>
  <c r="B7" i="17"/>
  <c r="B4" i="17"/>
  <c r="B15" i="21"/>
  <c r="B9" i="21"/>
  <c r="B4" i="21"/>
  <c r="B19" i="20"/>
  <c r="B17" i="20"/>
  <c r="B15" i="20"/>
  <c r="G14" i="20"/>
  <c r="B9" i="20"/>
  <c r="B5" i="20"/>
  <c r="B20" i="19"/>
  <c r="B18" i="19"/>
  <c r="B16" i="19"/>
  <c r="I14" i="19"/>
  <c r="B6" i="19"/>
  <c r="K14" i="18"/>
  <c r="C14" i="18"/>
  <c r="B7" i="18"/>
  <c r="D41" i="17"/>
  <c r="D30" i="17"/>
  <c r="B19" i="17"/>
  <c r="B17" i="17"/>
  <c r="B15" i="17"/>
  <c r="G14" i="17"/>
  <c r="B17" i="21"/>
  <c r="I14" i="21"/>
  <c r="B7" i="21"/>
  <c r="M14" i="20"/>
  <c r="E14" i="20"/>
  <c r="B8" i="20"/>
  <c r="B4" i="20"/>
  <c r="B19" i="19"/>
  <c r="B17" i="19"/>
  <c r="B15" i="19"/>
  <c r="G14" i="19"/>
  <c r="B9" i="19"/>
  <c r="B5" i="19"/>
  <c r="B20" i="18"/>
  <c r="B18" i="18"/>
  <c r="B16" i="18"/>
  <c r="I14" i="18"/>
  <c r="B6" i="18"/>
  <c r="D42" i="17"/>
  <c r="D32" i="17"/>
  <c r="M14" i="17"/>
  <c r="E14" i="17"/>
  <c r="B8" i="17"/>
  <c r="B6" i="17"/>
  <c r="B25" i="17"/>
  <c r="D40" i="17"/>
  <c r="D32" i="18"/>
  <c r="D42" i="18"/>
  <c r="B32" i="19"/>
  <c r="B42" i="19"/>
  <c r="D33" i="20"/>
  <c r="B24" i="17"/>
  <c r="B38" i="17"/>
  <c r="B30" i="18"/>
  <c r="B41" i="18"/>
  <c r="D32" i="19"/>
  <c r="D42" i="19"/>
  <c r="B32" i="20"/>
  <c r="B42" i="20"/>
  <c r="D34" i="17"/>
  <c r="D28" i="18"/>
  <c r="D38" i="18"/>
  <c r="B30" i="19"/>
  <c r="B41" i="19"/>
  <c r="D32" i="20"/>
  <c r="D42" i="20"/>
  <c r="B37" i="17"/>
  <c r="B29" i="18"/>
  <c r="B40" i="18"/>
  <c r="D30" i="19"/>
  <c r="D41" i="19"/>
  <c r="B33" i="20"/>
  <c r="D24" i="21"/>
  <c r="D34" i="21"/>
  <c r="D24" i="22"/>
  <c r="D34" i="22"/>
  <c r="B24" i="23"/>
  <c r="B34" i="23"/>
  <c r="D25" i="24"/>
  <c r="D36" i="24"/>
  <c r="B26" i="25"/>
  <c r="B37" i="25"/>
  <c r="D26" i="26"/>
  <c r="B25" i="27"/>
  <c r="B36" i="27"/>
  <c r="B28" i="21"/>
  <c r="B38" i="21"/>
  <c r="B30" i="22"/>
  <c r="B41" i="22"/>
  <c r="D32" i="23"/>
  <c r="D42" i="23"/>
  <c r="B32" i="24"/>
  <c r="B42" i="24"/>
  <c r="D32" i="25"/>
  <c r="D42" i="25"/>
  <c r="B41" i="26"/>
  <c r="D33" i="27"/>
  <c r="D25" i="21"/>
  <c r="D36" i="21"/>
  <c r="D28" i="22"/>
  <c r="D38" i="22"/>
  <c r="B30" i="23"/>
  <c r="B41" i="23"/>
  <c r="D32" i="24"/>
  <c r="D42" i="24"/>
  <c r="B33" i="25"/>
  <c r="D29" i="26"/>
  <c r="D41" i="26"/>
  <c r="B32" i="27"/>
  <c r="B42" i="27"/>
  <c r="B32" i="21"/>
  <c r="B42" i="21"/>
  <c r="B32" i="22"/>
  <c r="B42" i="22"/>
  <c r="D33" i="23"/>
  <c r="B25" i="24"/>
  <c r="B36" i="24"/>
  <c r="D28" i="25"/>
  <c r="D38" i="25"/>
  <c r="B30" i="26"/>
  <c r="D24" i="27"/>
  <c r="D34" i="27"/>
  <c r="D32" i="26"/>
  <c r="D29" i="17"/>
  <c r="D24" i="18"/>
  <c r="D34" i="18"/>
  <c r="B24" i="19"/>
  <c r="B34" i="19"/>
  <c r="D25" i="20"/>
  <c r="D36" i="20"/>
  <c r="B28" i="17"/>
  <c r="B42" i="17"/>
  <c r="B33" i="18"/>
  <c r="D24" i="19"/>
  <c r="D34" i="19"/>
  <c r="B24" i="20"/>
  <c r="B34" i="20"/>
  <c r="D24" i="17"/>
  <c r="D38" i="17"/>
  <c r="D30" i="18"/>
  <c r="D41" i="18"/>
  <c r="B33" i="19"/>
  <c r="D24" i="20"/>
  <c r="D34" i="20"/>
  <c r="B26" i="17"/>
  <c r="B40" i="17"/>
  <c r="B32" i="18"/>
  <c r="B42" i="18"/>
  <c r="D33" i="19"/>
  <c r="B25" i="20"/>
  <c r="B36" i="20"/>
  <c r="D26" i="21"/>
  <c r="D37" i="21"/>
  <c r="D26" i="22"/>
  <c r="D37" i="22"/>
  <c r="B26" i="23"/>
  <c r="B37" i="23"/>
  <c r="D28" i="24"/>
  <c r="D38" i="24"/>
  <c r="B29" i="25"/>
  <c r="B40" i="25"/>
  <c r="D30" i="26"/>
  <c r="B28" i="27"/>
  <c r="B38" i="27"/>
  <c r="B30" i="21"/>
  <c r="B41" i="21"/>
  <c r="B33" i="22"/>
  <c r="D24" i="23"/>
  <c r="D34" i="23"/>
  <c r="B24" i="24"/>
  <c r="B34" i="24"/>
  <c r="D24" i="25"/>
  <c r="D34" i="25"/>
  <c r="D25" i="26"/>
  <c r="D25" i="27"/>
  <c r="D36" i="27"/>
  <c r="D28" i="21"/>
  <c r="D38" i="21"/>
  <c r="D30" i="22"/>
  <c r="D41" i="22"/>
  <c r="B33" i="23"/>
  <c r="D24" i="24"/>
  <c r="D34" i="24"/>
  <c r="B25" i="25"/>
  <c r="B36" i="25"/>
  <c r="D33" i="26"/>
  <c r="B24" i="27"/>
  <c r="B34" i="27"/>
  <c r="B24" i="21"/>
  <c r="B34" i="21"/>
  <c r="B24" i="22"/>
  <c r="B34" i="22"/>
  <c r="D25" i="23"/>
  <c r="D36" i="23"/>
  <c r="B28" i="24"/>
  <c r="B38" i="24"/>
  <c r="D30" i="25"/>
  <c r="D41" i="25"/>
  <c r="D37" i="27"/>
  <c r="D33" i="17"/>
  <c r="D26" i="18"/>
  <c r="D37" i="18"/>
  <c r="B26" i="19"/>
  <c r="B37" i="19"/>
  <c r="D28" i="20"/>
  <c r="D38" i="20"/>
  <c r="B32" i="17"/>
  <c r="B25" i="18"/>
  <c r="B36" i="18"/>
  <c r="D26" i="19"/>
  <c r="D37" i="19"/>
  <c r="B26" i="20"/>
  <c r="B37" i="20"/>
  <c r="D28" i="17"/>
  <c r="B41" i="17"/>
  <c r="D33" i="18"/>
  <c r="B25" i="19"/>
  <c r="B36" i="19"/>
  <c r="D26" i="20"/>
  <c r="D37" i="20"/>
  <c r="B29" i="17"/>
  <c r="B24" i="18"/>
  <c r="B34" i="18"/>
  <c r="D25" i="19"/>
  <c r="D36" i="19"/>
  <c r="B28" i="20"/>
  <c r="B38" i="20"/>
  <c r="D29" i="21"/>
  <c r="D40" i="21"/>
  <c r="D29" i="22"/>
  <c r="D40" i="22"/>
  <c r="B29" i="23"/>
  <c r="B40" i="23"/>
  <c r="D30" i="24"/>
  <c r="D41" i="24"/>
  <c r="B32" i="25"/>
  <c r="B42" i="25"/>
  <c r="D40" i="26"/>
  <c r="B30" i="27"/>
  <c r="B41" i="27"/>
  <c r="B33" i="21"/>
  <c r="B25" i="22"/>
  <c r="B36" i="22"/>
  <c r="D26" i="23"/>
  <c r="D37" i="23"/>
  <c r="B26" i="24"/>
  <c r="B37" i="24"/>
  <c r="D26" i="25"/>
  <c r="D37" i="25"/>
  <c r="D34" i="26"/>
  <c r="D28" i="27"/>
  <c r="D38" i="27"/>
  <c r="D30" i="21"/>
  <c r="D41" i="21"/>
  <c r="D33" i="22"/>
  <c r="B25" i="23"/>
  <c r="B36" i="23"/>
  <c r="D26" i="24"/>
  <c r="D37" i="24"/>
  <c r="B28" i="25"/>
  <c r="B38" i="25"/>
  <c r="B36" i="26"/>
  <c r="B26" i="27"/>
  <c r="B37" i="27"/>
  <c r="B26" i="21"/>
  <c r="B37" i="21"/>
  <c r="B26" i="22"/>
  <c r="B37" i="22"/>
  <c r="D28" i="23"/>
  <c r="D38" i="23"/>
  <c r="B30" i="24"/>
  <c r="B41" i="24"/>
  <c r="D33" i="25"/>
  <c r="D24" i="26"/>
  <c r="D36" i="26"/>
  <c r="D29" i="27"/>
  <c r="B36" i="17"/>
  <c r="D29" i="18"/>
  <c r="D40" i="18"/>
  <c r="B29" i="19"/>
  <c r="B40" i="19"/>
  <c r="D30" i="20"/>
  <c r="D41" i="20"/>
  <c r="B34" i="17"/>
  <c r="B28" i="18"/>
  <c r="B38" i="18"/>
  <c r="D29" i="19"/>
  <c r="D40" i="19"/>
  <c r="B29" i="20"/>
  <c r="B40" i="20"/>
  <c r="B30" i="17"/>
  <c r="D25" i="18"/>
  <c r="D36" i="18"/>
  <c r="B28" i="19"/>
  <c r="B38" i="19"/>
  <c r="D29" i="20"/>
  <c r="D40" i="20"/>
  <c r="B33" i="17"/>
  <c r="B26" i="18"/>
  <c r="B37" i="18"/>
  <c r="D28" i="19"/>
  <c r="D38" i="19"/>
  <c r="B30" i="20"/>
  <c r="B41" i="20"/>
  <c r="D32" i="21"/>
  <c r="D42" i="21"/>
  <c r="D32" i="22"/>
  <c r="D42" i="22"/>
  <c r="B32" i="23"/>
  <c r="B42" i="23"/>
  <c r="D33" i="24"/>
  <c r="B24" i="25"/>
  <c r="B34" i="25"/>
  <c r="B25" i="26"/>
  <c r="D42" i="26"/>
  <c r="B33" i="27"/>
  <c r="B25" i="21"/>
  <c r="B36" i="21"/>
  <c r="B28" i="22"/>
  <c r="B38" i="22"/>
  <c r="D29" i="23"/>
  <c r="D40" i="23"/>
  <c r="B29" i="24"/>
  <c r="B40" i="24"/>
  <c r="D29" i="25"/>
  <c r="D40" i="25"/>
  <c r="D38" i="26"/>
  <c r="D30" i="27"/>
  <c r="D41" i="27"/>
  <c r="D33" i="21"/>
  <c r="D25" i="22"/>
  <c r="D36" i="22"/>
  <c r="B28" i="23"/>
  <c r="B38" i="23"/>
  <c r="D29" i="24"/>
  <c r="D40" i="24"/>
  <c r="B30" i="25"/>
  <c r="B41" i="25"/>
  <c r="D37" i="26"/>
  <c r="B29" i="27"/>
  <c r="B40" i="27"/>
  <c r="B29" i="21"/>
  <c r="B40" i="21"/>
  <c r="B29" i="22"/>
  <c r="B40" i="22"/>
  <c r="D30" i="23"/>
  <c r="D41" i="23"/>
  <c r="B33" i="24"/>
  <c r="D25" i="25"/>
  <c r="D36" i="25"/>
  <c r="D28" i="26"/>
  <c r="B42" i="26"/>
  <c r="D32" i="27"/>
  <c r="D42" i="27"/>
  <c r="D26" i="27"/>
  <c r="D40" i="27"/>
  <c r="B6" i="2"/>
  <c r="B16" i="2"/>
  <c r="G14" i="2"/>
  <c r="B8" i="2"/>
  <c r="B18" i="2"/>
  <c r="B15" i="2"/>
  <c r="E14" i="2"/>
  <c r="B5" i="2"/>
  <c r="B17" i="2"/>
  <c r="C14" i="2"/>
  <c r="B4" i="2"/>
  <c r="D38" i="2"/>
  <c r="D33" i="2"/>
  <c r="D28" i="2"/>
  <c r="B41" i="2"/>
  <c r="B36" i="2"/>
  <c r="B30" i="2"/>
  <c r="B25" i="2"/>
  <c r="D42" i="2"/>
  <c r="D37" i="2"/>
  <c r="D32" i="2"/>
  <c r="D26" i="2"/>
  <c r="B40" i="2"/>
  <c r="B34" i="2"/>
  <c r="B29" i="2"/>
  <c r="D24" i="2"/>
  <c r="D41" i="2"/>
  <c r="D36" i="2"/>
  <c r="D30" i="2"/>
  <c r="D25" i="2"/>
  <c r="B38" i="2"/>
  <c r="B33" i="2"/>
  <c r="B28" i="2"/>
  <c r="B24" i="2"/>
  <c r="D40" i="2"/>
  <c r="D34" i="2"/>
  <c r="D29" i="2"/>
  <c r="B42" i="2"/>
  <c r="B37" i="2"/>
  <c r="B32" i="2"/>
  <c r="B26" i="2"/>
  <c r="M14" i="2"/>
  <c r="B20" i="2"/>
  <c r="B9" i="2"/>
  <c r="I14" i="2"/>
  <c r="K14" i="2"/>
  <c r="B19" i="2"/>
  <c r="B7" i="2"/>
  <c r="D6" i="2"/>
  <c r="D7" i="2"/>
  <c r="H5" i="2"/>
  <c r="E7" i="2"/>
  <c r="G8" i="2"/>
  <c r="H8" i="2"/>
  <c r="H7" i="2"/>
  <c r="G7" i="2"/>
  <c r="E6" i="2"/>
  <c r="D5" i="2"/>
  <c r="F4" i="2"/>
  <c r="G6" i="2"/>
  <c r="D8" i="2"/>
  <c r="H6" i="2"/>
  <c r="E5" i="2"/>
  <c r="C4" i="2"/>
  <c r="H4" i="2"/>
  <c r="G5" i="2"/>
  <c r="E8" i="2"/>
  <c r="G4" i="2"/>
  <c r="I5" i="2" l="1"/>
  <c r="F8" i="2"/>
  <c r="F7" i="2"/>
  <c r="I7" i="2"/>
  <c r="C6" i="2"/>
  <c r="C7" i="2"/>
  <c r="I8" i="2"/>
  <c r="I6" i="2"/>
  <c r="F6" i="2"/>
  <c r="F5" i="2"/>
  <c r="I4" i="2"/>
  <c r="C5" i="2"/>
  <c r="C8" i="2"/>
</calcChain>
</file>

<file path=xl/comments1.xml><?xml version="1.0" encoding="utf-8"?>
<comments xmlns="http://schemas.openxmlformats.org/spreadsheetml/2006/main">
  <authors>
    <author>Dominik Stan</author>
  </authors>
  <commentList>
    <comment ref="D3" authorId="0" shapeId="0">
      <text>
        <r>
          <rPr>
            <b/>
            <sz val="9"/>
            <color indexed="81"/>
            <rFont val="Tahoma"/>
            <family val="2"/>
            <charset val="238"/>
          </rPr>
          <t>Dominik Stan:</t>
        </r>
        <r>
          <rPr>
            <sz val="9"/>
            <color indexed="81"/>
            <rFont val="Tahoma"/>
            <family val="2"/>
            <charset val="238"/>
          </rPr>
          <t xml:space="preserve">
Tu należy wpisać literkę grupy. Dużymi literami.
</t>
        </r>
      </text>
    </comment>
    <comment ref="E3" authorId="0" shapeId="0">
      <text>
        <r>
          <rPr>
            <b/>
            <sz val="9"/>
            <color indexed="81"/>
            <rFont val="Tahoma"/>
            <family val="2"/>
            <charset val="238"/>
          </rPr>
          <t>Dominik Stan:</t>
        </r>
        <r>
          <rPr>
            <sz val="9"/>
            <color indexed="81"/>
            <rFont val="Tahoma"/>
            <family val="2"/>
            <charset val="238"/>
          </rPr>
          <t xml:space="preserve">
Tu należy wpisać numer zespołu w danej grupie. Ma to wpływ na pokazywanie zespołu w arkuszach grup.</t>
        </r>
      </text>
    </comment>
  </commentList>
</comments>
</file>

<file path=xl/sharedStrings.xml><?xml version="1.0" encoding="utf-8"?>
<sst xmlns="http://schemas.openxmlformats.org/spreadsheetml/2006/main" count="1257" uniqueCount="150">
  <si>
    <t>Lp.</t>
  </si>
  <si>
    <t>Nazwa Zespołu</t>
  </si>
  <si>
    <t>Grupa</t>
  </si>
  <si>
    <t>D</t>
  </si>
  <si>
    <t>C</t>
  </si>
  <si>
    <t>B</t>
  </si>
  <si>
    <t>A</t>
  </si>
  <si>
    <t>Numer w grupie</t>
  </si>
  <si>
    <t>Symbol</t>
  </si>
  <si>
    <t>Nr</t>
  </si>
  <si>
    <t>Pkt.</t>
  </si>
  <si>
    <t>Zwy</t>
  </si>
  <si>
    <t>Por</t>
  </si>
  <si>
    <t>Pkt. wyg.</t>
  </si>
  <si>
    <t>Pkt. str.</t>
  </si>
  <si>
    <t>Stos. pkt.</t>
  </si>
  <si>
    <t>XX</t>
  </si>
  <si>
    <t>UWAGA: Wyniki wpisujemy tylko w białych i szarych kratkach.</t>
  </si>
  <si>
    <t>Meczów</t>
  </si>
  <si>
    <t>Punktów za wygraną</t>
  </si>
  <si>
    <t>Punktów za przegraną</t>
  </si>
  <si>
    <t>*</t>
  </si>
  <si>
    <t>x</t>
  </si>
  <si>
    <t>E</t>
  </si>
  <si>
    <t>F</t>
  </si>
  <si>
    <t>G</t>
  </si>
  <si>
    <t>H</t>
  </si>
  <si>
    <t>I</t>
  </si>
  <si>
    <t>J</t>
  </si>
  <si>
    <t>K</t>
  </si>
  <si>
    <t>L</t>
  </si>
  <si>
    <t>POLONEZ WYSZKÓW 2</t>
  </si>
  <si>
    <t>POLONEZ WYSZKÓW 4</t>
  </si>
  <si>
    <t>POLONEZ WYSZKÓW 5</t>
  </si>
  <si>
    <t>POLONEZ WYSZKÓW 1</t>
  </si>
  <si>
    <t>NIKE OSTROŁĘKA 1</t>
  </si>
  <si>
    <t>NIKE WĘGRÓW 1</t>
  </si>
  <si>
    <t>NIKE OSTROŁĘKA 2</t>
  </si>
  <si>
    <t>NIKE OSTROŁĘKA 3</t>
  </si>
  <si>
    <t>NIKE WĘGRÓW 3</t>
  </si>
  <si>
    <t>NIKE WĘGRÓW 4</t>
  </si>
  <si>
    <t>NIKE WĘGRÓW 2</t>
  </si>
  <si>
    <t>METRO 2</t>
  </si>
  <si>
    <t>METRO 1</t>
  </si>
  <si>
    <t>X</t>
  </si>
  <si>
    <t>NOSIR 1</t>
  </si>
  <si>
    <t>AZS AWF 2</t>
  </si>
  <si>
    <t>RUTKI PŁOŃSK 1</t>
  </si>
  <si>
    <t>NIKE OSTROŁĘKA 8</t>
  </si>
  <si>
    <t>NOSIR 2</t>
  </si>
  <si>
    <t>LUBOWIDZ 4</t>
  </si>
  <si>
    <t>SĘP ŻELECHÓW 3</t>
  </si>
  <si>
    <t>LUBOWIDZ 2</t>
  </si>
  <si>
    <t>NOSIR 4</t>
  </si>
  <si>
    <t>ZAMEK CIECHANÓW 3</t>
  </si>
  <si>
    <t>LUBOWIDZ 1</t>
  </si>
  <si>
    <t>SĘP ŻELECHÓW 4</t>
  </si>
  <si>
    <t>START LIPOWIEC 1</t>
  </si>
  <si>
    <t>NIKE OSTROŁĘKA 4</t>
  </si>
  <si>
    <t>SĘP ŻELECHÓW 6</t>
  </si>
  <si>
    <t>JARGOŚ KOBYŁKA 1</t>
  </si>
  <si>
    <t>LUBOWIDZ 3</t>
  </si>
  <si>
    <t>NOSIR 3</t>
  </si>
  <si>
    <t>NIKE OSTROŁĘKA 5</t>
  </si>
  <si>
    <t>ZAMEK CIECHANÓW 5</t>
  </si>
  <si>
    <t>AZS AWF 1</t>
  </si>
  <si>
    <t>VICTORIA KOBYŁKA 2</t>
  </si>
  <si>
    <t>POLONEZ WYSZKÓW 6</t>
  </si>
  <si>
    <t>AZS AWF 3</t>
  </si>
  <si>
    <t>SĘP ŻELECHÓW 5</t>
  </si>
  <si>
    <t>NOSIR 7</t>
  </si>
  <si>
    <t>SĘP ŻELECHÓW 2</t>
  </si>
  <si>
    <t>ZAMEK CIECHANÓW 4</t>
  </si>
  <si>
    <t>ZAMEK CIECHANÓW 1</t>
  </si>
  <si>
    <t>SĘP ŻELECHÓW 1</t>
  </si>
  <si>
    <t>VICTORIA KOBYŁKA 3</t>
  </si>
  <si>
    <t>NIKE OSTROŁĘKA 6</t>
  </si>
  <si>
    <t>ZAMEK CIECHANÓW 2</t>
  </si>
  <si>
    <t>VICTORIA KOBYŁKA 4</t>
  </si>
  <si>
    <t>NOSIR 6</t>
  </si>
  <si>
    <t>--</t>
  </si>
  <si>
    <t>Obecność</t>
  </si>
  <si>
    <t>Karta zgłoszeniowa</t>
  </si>
  <si>
    <t>Tabela grupy A</t>
  </si>
  <si>
    <t>Tabela grupy B</t>
  </si>
  <si>
    <t>Tabela grupy C</t>
  </si>
  <si>
    <t>Tabela grupy D</t>
  </si>
  <si>
    <t>Tabela grupy E</t>
  </si>
  <si>
    <t>Tabela grupy F</t>
  </si>
  <si>
    <t>Tabela grupy G</t>
  </si>
  <si>
    <t>Tabela grupy H</t>
  </si>
  <si>
    <t>Tabela grupy I</t>
  </si>
  <si>
    <t>Tabela grupy J</t>
  </si>
  <si>
    <t>Tabela grupy K</t>
  </si>
  <si>
    <t>Tabela grupy L</t>
  </si>
  <si>
    <t>Liga</t>
  </si>
  <si>
    <t>ROZSTAWIENIE NA II TURNIEJ</t>
  </si>
  <si>
    <t>PKT</t>
  </si>
  <si>
    <t>SPARTA WARSZAWA 2</t>
  </si>
  <si>
    <t>LTS LEGIONOVIA 4</t>
  </si>
  <si>
    <t>POLONEZ WYSZKÓW 3</t>
  </si>
  <si>
    <t>LTS LEGIONOVIA 2</t>
  </si>
  <si>
    <t>LTS LEGIONOVIA 3</t>
  </si>
  <si>
    <t>SPARTA WARSZAWA 3</t>
  </si>
  <si>
    <t>JARGOŚ KOBYŁKA 3</t>
  </si>
  <si>
    <t>UKS 321 1</t>
  </si>
  <si>
    <t>LTS LEGIONOVIA 1</t>
  </si>
  <si>
    <t>JARGOŚ KOBYŁKA 2</t>
  </si>
  <si>
    <t>SPARTA WARSZAWA 4</t>
  </si>
  <si>
    <t>UKS 321 2</t>
  </si>
  <si>
    <t>VICTORIA KOBYŁKA 1</t>
  </si>
  <si>
    <t>NOSIR 5</t>
  </si>
  <si>
    <t>nieobecni</t>
  </si>
  <si>
    <t>SP POMIECHÓWEK 1 (NB)</t>
  </si>
  <si>
    <t>NIKE OSTROŁĘKA 7</t>
  </si>
  <si>
    <t>SP 314 2 (NB)</t>
  </si>
  <si>
    <t>SP 314 1 (NB)</t>
  </si>
  <si>
    <t>SPARTA WARSZAWA 1 (NB)</t>
  </si>
  <si>
    <t>SMS WARSZAWA 1 (NB)</t>
  </si>
  <si>
    <t>ROZSTAWIENIE NA III TURNIEJ</t>
  </si>
  <si>
    <t>Sparta Warszawa 1</t>
  </si>
  <si>
    <t>Dębina Nieporęt 1</t>
  </si>
  <si>
    <t>Sparta Warszawa 2</t>
  </si>
  <si>
    <t>Nike Ostrołęka 1</t>
  </si>
  <si>
    <t>Olimp Mińsk Maz. 1</t>
  </si>
  <si>
    <t>UKS Lesznowola 1</t>
  </si>
  <si>
    <t>Atena Warszawa 1</t>
  </si>
  <si>
    <t>Atena Warszawa 2</t>
  </si>
  <si>
    <t>Nike Ostrołęka 2</t>
  </si>
  <si>
    <t>UKS Lesznowola 2</t>
  </si>
  <si>
    <t>Olimp Mińsk Maz. 2</t>
  </si>
  <si>
    <t>Nike Ostrołęka 3</t>
  </si>
  <si>
    <t>Atena Warszawa 3</t>
  </si>
  <si>
    <t>Olimpia Węgrów 1</t>
  </si>
  <si>
    <t>ASTW/ Perła</t>
  </si>
  <si>
    <t>MUKS Krótka</t>
  </si>
  <si>
    <t>Sparta Warszawa 3</t>
  </si>
  <si>
    <t>Akademia Wójtowicza 2</t>
  </si>
  <si>
    <t>UKS Lesznowola 3</t>
  </si>
  <si>
    <t>Sęp Żelechów 2</t>
  </si>
  <si>
    <t>Sęp Żelechów 1</t>
  </si>
  <si>
    <t>Sparta Warszawa 4</t>
  </si>
  <si>
    <t>Nike Ostrołęka 4</t>
  </si>
  <si>
    <t>Sęp Żelechów 3</t>
  </si>
  <si>
    <t>Radomka Radom 1</t>
  </si>
  <si>
    <t>Olimp Mińsk Maz. 3</t>
  </si>
  <si>
    <t>UKS Derby Warszawa</t>
  </si>
  <si>
    <t>Radomka Radom 2</t>
  </si>
  <si>
    <t>Nike Ostrołęka 5</t>
  </si>
  <si>
    <t>Olimpia Węgrów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</si>
</sst>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"/>
  </numFmts>
  <fonts count="35" x14ac:knownFonts="1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b/>
      <sz val="16"/>
      <color indexed="8"/>
      <name val="Calibri"/>
      <family val="2"/>
      <charset val="238"/>
    </font>
    <font>
      <sz val="16"/>
      <color indexed="8"/>
      <name val="Calibri"/>
      <family val="2"/>
      <charset val="238"/>
    </font>
    <font>
      <b/>
      <sz val="20"/>
      <color indexed="8"/>
      <name val="Calibri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20"/>
      <color indexed="9"/>
      <name val="Calibri"/>
      <family val="2"/>
      <charset val="238"/>
    </font>
    <font>
      <b/>
      <sz val="12"/>
      <color indexed="9"/>
      <name val="Calibri"/>
      <family val="2"/>
      <charset val="238"/>
    </font>
    <font>
      <b/>
      <sz val="28"/>
      <color indexed="8"/>
      <name val="Calibri"/>
      <family val="2"/>
      <charset val="238"/>
    </font>
    <font>
      <i/>
      <sz val="11"/>
      <color indexed="8"/>
      <name val="Calibri"/>
      <family val="2"/>
      <charset val="238"/>
    </font>
    <font>
      <b/>
      <sz val="16"/>
      <color indexed="10"/>
      <name val="Calibri"/>
      <family val="2"/>
      <charset val="238"/>
    </font>
    <font>
      <sz val="8"/>
      <name val="Calibri"/>
      <family val="2"/>
      <charset val="238"/>
    </font>
    <font>
      <b/>
      <sz val="14"/>
      <name val="Times New Roman"/>
      <family val="1"/>
    </font>
    <font>
      <sz val="14"/>
      <name val="Times New Roman"/>
      <family val="1"/>
    </font>
    <font>
      <b/>
      <sz val="250"/>
      <color theme="1"/>
      <name val="Calibri"/>
      <family val="2"/>
      <charset val="238"/>
      <scheme val="minor"/>
    </font>
    <font>
      <b/>
      <sz val="14"/>
      <name val="Times New Roman"/>
      <family val="1"/>
      <charset val="238"/>
    </font>
    <font>
      <b/>
      <i/>
      <sz val="14"/>
      <name val="Times New Roman"/>
      <family val="1"/>
      <charset val="238"/>
    </font>
    <font>
      <i/>
      <sz val="11"/>
      <color theme="1"/>
      <name val="Calibri"/>
      <family val="2"/>
      <charset val="238"/>
      <scheme val="minor"/>
    </font>
    <font>
      <b/>
      <i/>
      <u/>
      <sz val="14"/>
      <name val="Times New Roman"/>
      <family val="1"/>
      <charset val="238"/>
    </font>
    <font>
      <b/>
      <sz val="20"/>
      <color indexed="8"/>
      <name val="Calibri"/>
      <family val="2"/>
      <charset val="238"/>
    </font>
    <font>
      <b/>
      <sz val="12"/>
      <name val="Times New Roman"/>
      <family val="1"/>
    </font>
    <font>
      <sz val="12"/>
      <name val="Times New Roman"/>
      <family val="1"/>
    </font>
    <font>
      <b/>
      <sz val="26"/>
      <color indexed="8"/>
      <name val="Calibri"/>
      <family val="2"/>
      <charset val="238"/>
    </font>
    <font>
      <b/>
      <sz val="240"/>
      <color theme="1"/>
      <name val="Calibri"/>
      <family val="2"/>
      <charset val="238"/>
      <scheme val="minor"/>
    </font>
    <font>
      <sz val="240"/>
      <color theme="1"/>
      <name val="Calibri"/>
      <family val="2"/>
      <charset val="238"/>
      <scheme val="minor"/>
    </font>
    <font>
      <b/>
      <sz val="22"/>
      <color indexed="8"/>
      <name val="Calibri"/>
      <family val="2"/>
      <charset val="238"/>
    </font>
    <font>
      <sz val="22"/>
      <color theme="1"/>
      <name val="Calibri"/>
      <family val="2"/>
      <charset val="238"/>
      <scheme val="minor"/>
    </font>
    <font>
      <b/>
      <sz val="24"/>
      <color indexed="8"/>
      <name val="Calibri"/>
      <family val="2"/>
      <charset val="238"/>
    </font>
    <font>
      <b/>
      <sz val="20"/>
      <color indexed="8"/>
      <name val="Calibri"/>
      <family val="2"/>
    </font>
    <font>
      <b/>
      <sz val="16"/>
      <color indexed="8"/>
      <name val="Calibri"/>
      <family val="2"/>
      <charset val="238"/>
    </font>
    <font>
      <b/>
      <sz val="18"/>
      <color indexed="8"/>
      <name val="Calibri"/>
      <family val="2"/>
      <charset val="238"/>
    </font>
    <font>
      <sz val="18"/>
      <color theme="1"/>
      <name val="Calibri"/>
      <family val="2"/>
      <charset val="238"/>
      <scheme val="minor"/>
    </font>
    <font>
      <sz val="14"/>
      <color rgb="FF000000"/>
      <name val="Times New Roman"/>
      <family val="1"/>
      <charset val="238"/>
    </font>
    <font>
      <sz val="12"/>
      <color theme="1"/>
      <name val="Times New Roman"/>
      <family val="1"/>
      <charset val="238"/>
    </font>
  </fonts>
  <fills count="17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FF0000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6">
    <xf numFmtId="0" fontId="0" fillId="0" borderId="0" xfId="0"/>
    <xf numFmtId="0" fontId="1" fillId="0" borderId="0" xfId="0" applyFont="1"/>
    <xf numFmtId="0" fontId="0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2" xfId="0" applyFont="1" applyBorder="1"/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/>
    <xf numFmtId="0" fontId="7" fillId="3" borderId="7" xfId="0" applyFont="1" applyFill="1" applyBorder="1" applyAlignment="1">
      <alignment horizontal="center"/>
    </xf>
    <xf numFmtId="0" fontId="0" fillId="0" borderId="3" xfId="0" applyBorder="1"/>
    <xf numFmtId="0" fontId="0" fillId="0" borderId="8" xfId="0" applyBorder="1"/>
    <xf numFmtId="0" fontId="9" fillId="0" borderId="9" xfId="0" applyFont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vertical="center"/>
    </xf>
    <xf numFmtId="0" fontId="9" fillId="4" borderId="5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9" fillId="5" borderId="11" xfId="0" applyFont="1" applyFill="1" applyBorder="1" applyAlignment="1">
      <alignment horizontal="center" vertical="center"/>
    </xf>
    <xf numFmtId="0" fontId="9" fillId="5" borderId="12" xfId="0" applyFont="1" applyFill="1" applyBorder="1" applyAlignment="1">
      <alignment horizontal="center" vertical="center"/>
    </xf>
    <xf numFmtId="0" fontId="9" fillId="5" borderId="5" xfId="0" applyFont="1" applyFill="1" applyBorder="1" applyAlignment="1">
      <alignment horizontal="center" vertical="center"/>
    </xf>
    <xf numFmtId="0" fontId="9" fillId="5" borderId="6" xfId="0" applyFont="1" applyFill="1" applyBorder="1" applyAlignment="1">
      <alignment horizontal="center" vertical="center"/>
    </xf>
    <xf numFmtId="0" fontId="9" fillId="5" borderId="9" xfId="0" applyFont="1" applyFill="1" applyBorder="1" applyAlignment="1">
      <alignment horizontal="center" vertical="center"/>
    </xf>
    <xf numFmtId="0" fontId="9" fillId="6" borderId="10" xfId="0" applyFont="1" applyFill="1" applyBorder="1" applyAlignment="1">
      <alignment horizontal="center" vertical="center"/>
    </xf>
    <xf numFmtId="0" fontId="9" fillId="6" borderId="6" xfId="0" applyFont="1" applyFill="1" applyBorder="1" applyAlignment="1">
      <alignment horizontal="center" vertical="center"/>
    </xf>
    <xf numFmtId="0" fontId="9" fillId="7" borderId="6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164" fontId="4" fillId="2" borderId="2" xfId="0" applyNumberFormat="1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0" fontId="2" fillId="8" borderId="15" xfId="0" applyFont="1" applyFill="1" applyBorder="1" applyAlignment="1">
      <alignment horizontal="center" vertical="center"/>
    </xf>
    <xf numFmtId="0" fontId="2" fillId="8" borderId="16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9" borderId="6" xfId="0" applyFont="1" applyFill="1" applyBorder="1" applyAlignment="1">
      <alignment horizontal="center" vertical="center"/>
    </xf>
    <xf numFmtId="0" fontId="10" fillId="9" borderId="5" xfId="0" applyNumberFormat="1" applyFont="1" applyFill="1" applyBorder="1" applyAlignment="1">
      <alignment horizontal="center" vertical="center" wrapText="1"/>
    </xf>
    <xf numFmtId="0" fontId="10" fillId="4" borderId="5" xfId="0" applyNumberFormat="1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/>
    </xf>
    <xf numFmtId="0" fontId="7" fillId="3" borderId="17" xfId="0" applyFont="1" applyFill="1" applyBorder="1"/>
    <xf numFmtId="0" fontId="8" fillId="3" borderId="18" xfId="0" applyFont="1" applyFill="1" applyBorder="1" applyAlignment="1">
      <alignment horizontal="center" vertical="center"/>
    </xf>
    <xf numFmtId="0" fontId="8" fillId="3" borderId="19" xfId="0" applyFont="1" applyFill="1" applyBorder="1" applyAlignment="1">
      <alignment horizontal="center" vertical="center"/>
    </xf>
    <xf numFmtId="0" fontId="8" fillId="3" borderId="17" xfId="0" applyFont="1" applyFill="1" applyBorder="1" applyAlignment="1">
      <alignment horizontal="center" vertical="center"/>
    </xf>
    <xf numFmtId="0" fontId="13" fillId="0" borderId="0" xfId="0" applyFont="1" applyBorder="1" applyAlignment="1" applyProtection="1">
      <alignment horizontal="center"/>
      <protection hidden="1"/>
    </xf>
    <xf numFmtId="0" fontId="14" fillId="0" borderId="0" xfId="0" applyFont="1" applyBorder="1" applyAlignment="1" applyProtection="1">
      <alignment horizontal="left"/>
      <protection hidden="1"/>
    </xf>
    <xf numFmtId="0" fontId="14" fillId="0" borderId="0" xfId="0" applyFont="1" applyBorder="1" applyAlignment="1" applyProtection="1">
      <alignment horizontal="center"/>
      <protection hidden="1"/>
    </xf>
    <xf numFmtId="0" fontId="16" fillId="0" borderId="0" xfId="0" applyFont="1" applyBorder="1" applyAlignment="1" applyProtection="1">
      <alignment horizontal="left"/>
      <protection hidden="1"/>
    </xf>
    <xf numFmtId="0" fontId="16" fillId="0" borderId="0" xfId="0" applyFont="1" applyBorder="1" applyAlignment="1" applyProtection="1">
      <alignment horizontal="center"/>
      <protection hidden="1"/>
    </xf>
    <xf numFmtId="0" fontId="17" fillId="0" borderId="0" xfId="0" applyFont="1" applyBorder="1" applyAlignment="1" applyProtection="1">
      <alignment horizontal="left"/>
      <protection hidden="1"/>
    </xf>
    <xf numFmtId="0" fontId="17" fillId="0" borderId="0" xfId="0" applyFont="1" applyBorder="1" applyAlignment="1" applyProtection="1">
      <alignment horizontal="center"/>
      <protection hidden="1"/>
    </xf>
    <xf numFmtId="0" fontId="18" fillId="0" borderId="0" xfId="0" applyFont="1"/>
    <xf numFmtId="0" fontId="19" fillId="0" borderId="0" xfId="0" applyFont="1" applyBorder="1" applyAlignment="1" applyProtection="1">
      <alignment horizontal="center"/>
      <protection hidden="1"/>
    </xf>
    <xf numFmtId="0" fontId="9" fillId="5" borderId="15" xfId="0" applyFont="1" applyFill="1" applyBorder="1" applyAlignment="1">
      <alignment horizontal="center" vertical="center"/>
    </xf>
    <xf numFmtId="0" fontId="20" fillId="0" borderId="0" xfId="0" applyNumberFormat="1" applyFont="1" applyAlignment="1">
      <alignment horizontal="center"/>
    </xf>
    <xf numFmtId="0" fontId="20" fillId="0" borderId="0" xfId="0" applyFont="1"/>
    <xf numFmtId="0" fontId="20" fillId="0" borderId="0" xfId="0" applyFont="1" applyAlignment="1">
      <alignment horizontal="center"/>
    </xf>
    <xf numFmtId="0" fontId="21" fillId="0" borderId="0" xfId="0" applyFont="1" applyBorder="1" applyAlignment="1" applyProtection="1">
      <alignment horizontal="center"/>
      <protection hidden="1"/>
    </xf>
    <xf numFmtId="0" fontId="22" fillId="0" borderId="0" xfId="0" applyFont="1" applyBorder="1" applyAlignment="1" applyProtection="1">
      <alignment horizontal="left"/>
      <protection hidden="1"/>
    </xf>
    <xf numFmtId="0" fontId="22" fillId="0" borderId="0" xfId="0" applyFont="1" applyBorder="1" applyAlignment="1" applyProtection="1">
      <alignment horizontal="center"/>
      <protection hidden="1"/>
    </xf>
    <xf numFmtId="0" fontId="22" fillId="0" borderId="0" xfId="0" applyFont="1" applyBorder="1" applyProtection="1">
      <protection hidden="1"/>
    </xf>
    <xf numFmtId="0" fontId="21" fillId="0" borderId="0" xfId="0" applyFont="1" applyProtection="1">
      <protection hidden="1"/>
    </xf>
    <xf numFmtId="0" fontId="22" fillId="0" borderId="0" xfId="0" applyFont="1" applyProtection="1">
      <protection hidden="1"/>
    </xf>
    <xf numFmtId="0" fontId="22" fillId="0" borderId="0" xfId="0" applyFont="1" applyAlignment="1" applyProtection="1">
      <alignment horizontal="center"/>
      <protection hidden="1"/>
    </xf>
    <xf numFmtId="0" fontId="21" fillId="0" borderId="0" xfId="0" applyFont="1" applyFill="1" applyBorder="1" applyAlignment="1" applyProtection="1">
      <alignment horizontal="center"/>
      <protection hidden="1"/>
    </xf>
    <xf numFmtId="0" fontId="7" fillId="3" borderId="4" xfId="0" applyFont="1" applyFill="1" applyBorder="1" applyAlignment="1">
      <alignment vertical="center"/>
    </xf>
    <xf numFmtId="0" fontId="15" fillId="0" borderId="0" xfId="0" applyFont="1" applyAlignment="1">
      <alignment horizontal="center" vertical="center"/>
    </xf>
    <xf numFmtId="0" fontId="4" fillId="0" borderId="26" xfId="0" applyFont="1" applyBorder="1"/>
    <xf numFmtId="0" fontId="20" fillId="0" borderId="26" xfId="0" applyFont="1" applyBorder="1"/>
    <xf numFmtId="0" fontId="4" fillId="0" borderId="26" xfId="0" applyFont="1" applyBorder="1" applyAlignment="1">
      <alignment horizontal="center"/>
    </xf>
    <xf numFmtId="0" fontId="20" fillId="0" borderId="26" xfId="0" applyFont="1" applyBorder="1" applyAlignment="1">
      <alignment horizontal="center"/>
    </xf>
    <xf numFmtId="0" fontId="23" fillId="0" borderId="9" xfId="0" applyFont="1" applyBorder="1" applyAlignment="1">
      <alignment horizontal="center" vertical="center"/>
    </xf>
    <xf numFmtId="0" fontId="23" fillId="0" borderId="10" xfId="0" applyFont="1" applyBorder="1" applyAlignment="1">
      <alignment vertical="center"/>
    </xf>
    <xf numFmtId="0" fontId="23" fillId="0" borderId="5" xfId="0" applyFont="1" applyFill="1" applyBorder="1" applyAlignment="1">
      <alignment horizontal="center" vertical="center"/>
    </xf>
    <xf numFmtId="0" fontId="23" fillId="0" borderId="6" xfId="0" applyFont="1" applyFill="1" applyBorder="1" applyAlignment="1">
      <alignment vertical="center"/>
    </xf>
    <xf numFmtId="0" fontId="23" fillId="0" borderId="9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vertical="center"/>
    </xf>
    <xf numFmtId="0" fontId="23" fillId="0" borderId="6" xfId="0" applyFont="1" applyFill="1" applyBorder="1" applyAlignment="1">
      <alignment vertical="center" wrapText="1"/>
    </xf>
    <xf numFmtId="0" fontId="9" fillId="10" borderId="9" xfId="0" applyFont="1" applyFill="1" applyBorder="1" applyAlignment="1">
      <alignment horizontal="center" vertical="center"/>
    </xf>
    <xf numFmtId="0" fontId="9" fillId="10" borderId="5" xfId="0" applyFont="1" applyFill="1" applyBorder="1" applyAlignment="1">
      <alignment horizontal="center" vertical="center"/>
    </xf>
    <xf numFmtId="0" fontId="9" fillId="11" borderId="6" xfId="0" applyFont="1" applyFill="1" applyBorder="1" applyAlignment="1">
      <alignment horizontal="center" vertical="center"/>
    </xf>
    <xf numFmtId="0" fontId="9" fillId="11" borderId="10" xfId="0" applyFont="1" applyFill="1" applyBorder="1" applyAlignment="1">
      <alignment horizontal="center" vertical="center"/>
    </xf>
    <xf numFmtId="0" fontId="4" fillId="0" borderId="0" xfId="0" quotePrefix="1" applyFont="1"/>
    <xf numFmtId="0" fontId="28" fillId="0" borderId="10" xfId="0" applyFont="1" applyBorder="1" applyAlignment="1">
      <alignment vertical="center" wrapText="1"/>
    </xf>
    <xf numFmtId="0" fontId="28" fillId="0" borderId="6" xfId="0" applyFont="1" applyFill="1" applyBorder="1" applyAlignment="1">
      <alignment vertical="center" wrapText="1"/>
    </xf>
    <xf numFmtId="0" fontId="28" fillId="0" borderId="10" xfId="0" applyFont="1" applyFill="1" applyBorder="1" applyAlignment="1">
      <alignment vertical="center" wrapText="1"/>
    </xf>
    <xf numFmtId="0" fontId="28" fillId="0" borderId="10" xfId="0" applyFont="1" applyBorder="1" applyAlignment="1">
      <alignment vertical="center"/>
    </xf>
    <xf numFmtId="0" fontId="28" fillId="0" borderId="6" xfId="0" applyFont="1" applyFill="1" applyBorder="1" applyAlignment="1">
      <alignment vertical="center"/>
    </xf>
    <xf numFmtId="0" fontId="28" fillId="0" borderId="10" xfId="0" applyFont="1" applyFill="1" applyBorder="1" applyAlignment="1">
      <alignment vertical="center"/>
    </xf>
    <xf numFmtId="0" fontId="2" fillId="12" borderId="27" xfId="0" applyFont="1" applyFill="1" applyBorder="1" applyAlignment="1">
      <alignment horizontal="center" vertical="center" wrapText="1"/>
    </xf>
    <xf numFmtId="0" fontId="4" fillId="13" borderId="0" xfId="0" applyFont="1" applyFill="1"/>
    <xf numFmtId="0" fontId="29" fillId="0" borderId="26" xfId="0" applyFont="1" applyBorder="1"/>
    <xf numFmtId="0" fontId="29" fillId="13" borderId="0" xfId="0" applyFont="1" applyFill="1"/>
    <xf numFmtId="0" fontId="29" fillId="0" borderId="0" xfId="0" applyFont="1"/>
    <xf numFmtId="0" fontId="29" fillId="0" borderId="28" xfId="0" applyFont="1" applyBorder="1"/>
    <xf numFmtId="0" fontId="29" fillId="0" borderId="0" xfId="0" applyFont="1" applyBorder="1"/>
    <xf numFmtId="0" fontId="4" fillId="0" borderId="0" xfId="0" applyFont="1" applyBorder="1"/>
    <xf numFmtId="0" fontId="29" fillId="13" borderId="26" xfId="0" applyFont="1" applyFill="1" applyBorder="1"/>
    <xf numFmtId="0" fontId="4" fillId="13" borderId="26" xfId="0" applyFont="1" applyFill="1" applyBorder="1"/>
    <xf numFmtId="0" fontId="30" fillId="0" borderId="0" xfId="0" applyFont="1" applyAlignment="1">
      <alignment horizontal="center" vertical="center" wrapText="1"/>
    </xf>
    <xf numFmtId="0" fontId="0" fillId="0" borderId="26" xfId="0" applyBorder="1"/>
    <xf numFmtId="0" fontId="7" fillId="3" borderId="17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23" fillId="0" borderId="10" xfId="0" applyFont="1" applyBorder="1" applyAlignment="1">
      <alignment vertical="center" wrapText="1"/>
    </xf>
    <xf numFmtId="0" fontId="23" fillId="0" borderId="10" xfId="0" applyFont="1" applyFill="1" applyBorder="1" applyAlignment="1">
      <alignment vertical="center" wrapText="1"/>
    </xf>
    <xf numFmtId="0" fontId="4" fillId="2" borderId="2" xfId="0" quotePrefix="1" applyFont="1" applyFill="1" applyBorder="1"/>
    <xf numFmtId="0" fontId="2" fillId="14" borderId="16" xfId="0" applyFont="1" applyFill="1" applyBorder="1" applyAlignment="1">
      <alignment horizontal="center" vertical="center"/>
    </xf>
    <xf numFmtId="0" fontId="2" fillId="14" borderId="15" xfId="0" applyFont="1" applyFill="1" applyBorder="1" applyAlignment="1">
      <alignment horizontal="center" vertical="center"/>
    </xf>
    <xf numFmtId="0" fontId="7" fillId="15" borderId="11" xfId="0" applyFont="1" applyFill="1" applyBorder="1" applyAlignment="1">
      <alignment horizontal="center"/>
    </xf>
    <xf numFmtId="0" fontId="7" fillId="15" borderId="17" xfId="0" applyFont="1" applyFill="1" applyBorder="1"/>
    <xf numFmtId="0" fontId="8" fillId="15" borderId="18" xfId="0" applyFont="1" applyFill="1" applyBorder="1" applyAlignment="1">
      <alignment horizontal="center" vertical="center"/>
    </xf>
    <xf numFmtId="0" fontId="8" fillId="15" borderId="19" xfId="0" applyFont="1" applyFill="1" applyBorder="1" applyAlignment="1">
      <alignment horizontal="center" vertical="center"/>
    </xf>
    <xf numFmtId="0" fontId="8" fillId="15" borderId="17" xfId="0" applyFont="1" applyFill="1" applyBorder="1" applyAlignment="1">
      <alignment horizontal="center" vertical="center"/>
    </xf>
    <xf numFmtId="0" fontId="10" fillId="16" borderId="5" xfId="0" applyNumberFormat="1" applyFont="1" applyFill="1" applyBorder="1" applyAlignment="1">
      <alignment horizontal="center" vertical="center" wrapText="1"/>
    </xf>
    <xf numFmtId="0" fontId="2" fillId="16" borderId="6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33" fillId="0" borderId="30" xfId="0" applyFont="1" applyBorder="1" applyAlignment="1">
      <alignment horizontal="center" vertical="center" wrapText="1"/>
    </xf>
    <xf numFmtId="0" fontId="33" fillId="0" borderId="29" xfId="0" applyFont="1" applyBorder="1" applyAlignment="1">
      <alignment horizontal="center" vertical="center" wrapText="1"/>
    </xf>
    <xf numFmtId="0" fontId="34" fillId="0" borderId="29" xfId="0" applyFont="1" applyBorder="1" applyAlignment="1">
      <alignment horizontal="center" vertical="center" wrapText="1"/>
    </xf>
    <xf numFmtId="0" fontId="34" fillId="0" borderId="30" xfId="0" applyFont="1" applyBorder="1" applyAlignment="1">
      <alignment horizontal="center" vertical="center" wrapText="1"/>
    </xf>
    <xf numFmtId="0" fontId="4" fillId="6" borderId="22" xfId="0" applyFont="1" applyFill="1" applyBorder="1" applyAlignment="1">
      <alignment horizontal="center"/>
    </xf>
    <xf numFmtId="0" fontId="4" fillId="6" borderId="23" xfId="0" applyFont="1" applyFill="1" applyBorder="1" applyAlignment="1">
      <alignment horizontal="center"/>
    </xf>
    <xf numFmtId="0" fontId="4" fillId="7" borderId="24" xfId="0" applyFont="1" applyFill="1" applyBorder="1" applyAlignment="1">
      <alignment horizontal="center"/>
    </xf>
    <xf numFmtId="0" fontId="4" fillId="7" borderId="25" xfId="0" applyFont="1" applyFill="1" applyBorder="1" applyAlignment="1">
      <alignment horizontal="center"/>
    </xf>
    <xf numFmtId="0" fontId="15" fillId="0" borderId="0" xfId="0" applyFont="1" applyAlignment="1">
      <alignment horizontal="center" vertical="center"/>
    </xf>
    <xf numFmtId="0" fontId="26" fillId="6" borderId="20" xfId="0" applyFont="1" applyFill="1" applyBorder="1" applyAlignment="1">
      <alignment horizontal="center" vertical="center" wrapText="1"/>
    </xf>
    <xf numFmtId="0" fontId="27" fillId="6" borderId="21" xfId="0" applyFont="1" applyFill="1" applyBorder="1" applyAlignment="1">
      <alignment vertical="center" wrapText="1"/>
    </xf>
    <xf numFmtId="0" fontId="1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7" borderId="7" xfId="0" applyFont="1" applyFill="1" applyBorder="1" applyAlignment="1">
      <alignment horizontal="center"/>
    </xf>
    <xf numFmtId="0" fontId="0" fillId="7" borderId="8" xfId="0" applyFill="1" applyBorder="1" applyAlignment="1"/>
    <xf numFmtId="0" fontId="26" fillId="6" borderId="22" xfId="0" applyFont="1" applyFill="1" applyBorder="1" applyAlignment="1">
      <alignment horizontal="center" vertical="center" wrapText="1"/>
    </xf>
    <xf numFmtId="0" fontId="27" fillId="6" borderId="23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31" fillId="6" borderId="20" xfId="0" applyFont="1" applyFill="1" applyBorder="1" applyAlignment="1">
      <alignment horizontal="center" vertical="center" wrapText="1"/>
    </xf>
    <xf numFmtId="0" fontId="32" fillId="6" borderId="21" xfId="0" applyFont="1" applyFill="1" applyBorder="1" applyAlignment="1">
      <alignment vertical="center" wrapText="1"/>
    </xf>
    <xf numFmtId="0" fontId="31" fillId="6" borderId="22" xfId="0" applyFont="1" applyFill="1" applyBorder="1" applyAlignment="1">
      <alignment horizontal="center" vertical="center" wrapText="1"/>
    </xf>
    <xf numFmtId="0" fontId="32" fillId="6" borderId="23" xfId="0" applyFont="1" applyFill="1" applyBorder="1" applyAlignment="1">
      <alignment vertical="center" wrapText="1"/>
    </xf>
  </cellXfs>
  <cellStyles count="1">
    <cellStyle name="Normalny" xfId="0" builtinId="0"/>
  </cellStyles>
  <dxfs count="6"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indexed="8"/>
        <name val="Calibri"/>
        <scheme val="none"/>
      </font>
      <alignment horizontal="center" vertical="bottom" textRotation="0" wrapTex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indexed="8"/>
        <name val="Calibri"/>
        <scheme val="none"/>
      </font>
      <alignment horizontal="center" vertical="bottom" textRotation="0" wrapTex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indexed="8"/>
        <name val="Calibri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indexed="8"/>
        <name val="Calibri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indexed="8"/>
        <name val="Calibri"/>
        <scheme val="none"/>
      </font>
      <numFmt numFmtId="0" formatCode="General"/>
      <alignment horizontal="center" vertical="bottom" textRotation="0" wrapTex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indexed="8"/>
        <name val="Calibri"/>
        <scheme val="none"/>
      </font>
      <alignment horizontal="center" vertical="center" textRotation="0" wrapText="1" relative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ables/table1.xml><?xml version="1.0" encoding="utf-8"?>
<table xmlns="http://schemas.openxmlformats.org/spreadsheetml/2006/main" id="1" name="Tabela1" displayName="Tabela1" ref="A3:G75" totalsRowShown="0" headerRowDxfId="5">
  <autoFilter ref="A3:G75"/>
  <tableColumns count="7">
    <tableColumn id="6" name="Symbol" dataDxfId="4">
      <calculatedColumnFormula>'Lista Zespołów'!$D4&amp;'Lista Zespołów'!$E4</calculatedColumnFormula>
    </tableColumn>
    <tableColumn id="1" name="Lp." dataDxfId="3"/>
    <tableColumn id="2" name="Nazwa Zespołu" dataDxfId="2"/>
    <tableColumn id="3" name="Grupa" dataDxfId="1"/>
    <tableColumn id="5" name="Numer w grupie" dataDxfId="0"/>
    <tableColumn id="4" name="Obecność"/>
    <tableColumn id="7" name="Karta zgłoszeniowa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1">
    <pageSetUpPr fitToPage="1"/>
  </sheetPr>
  <dimension ref="A1:G76"/>
  <sheetViews>
    <sheetView topLeftCell="B7" zoomScale="55" zoomScaleNormal="55" workbookViewId="0">
      <selection activeCell="C28" sqref="C28:C33"/>
    </sheetView>
  </sheetViews>
  <sheetFormatPr defaultRowHeight="14.4" x14ac:dyDescent="0.3"/>
  <cols>
    <col min="1" max="1" width="11.33203125" style="9" hidden="1" customWidth="1"/>
    <col min="2" max="2" width="7.6640625" customWidth="1"/>
    <col min="3" max="3" width="57.5546875" customWidth="1"/>
    <col min="4" max="4" width="22.33203125" bestFit="1" customWidth="1"/>
    <col min="5" max="5" width="15.44140625" customWidth="1"/>
    <col min="6" max="6" width="36.44140625" customWidth="1"/>
    <col min="7" max="7" width="38.33203125" customWidth="1"/>
    <col min="14" max="14" width="64" customWidth="1"/>
  </cols>
  <sheetData>
    <row r="1" spans="1:7" ht="21" x14ac:dyDescent="0.4">
      <c r="B1" s="3"/>
      <c r="C1" s="4"/>
    </row>
    <row r="2" spans="1:7" ht="21" x14ac:dyDescent="0.4">
      <c r="A2" s="5"/>
      <c r="B2" s="4"/>
      <c r="C2" s="4"/>
    </row>
    <row r="3" spans="1:7" ht="42.6" thickBot="1" x14ac:dyDescent="0.35">
      <c r="A3" s="11" t="s">
        <v>8</v>
      </c>
      <c r="B3" s="11" t="s">
        <v>0</v>
      </c>
      <c r="C3" s="11" t="s">
        <v>1</v>
      </c>
      <c r="D3" s="11" t="s">
        <v>2</v>
      </c>
      <c r="E3" s="11" t="s">
        <v>7</v>
      </c>
      <c r="F3" s="105" t="s">
        <v>81</v>
      </c>
      <c r="G3" s="105" t="s">
        <v>82</v>
      </c>
    </row>
    <row r="4" spans="1:7" ht="26.4" thickBot="1" x14ac:dyDescent="0.55000000000000004">
      <c r="A4" s="7" t="str">
        <f>'Lista Zespołów'!$D4&amp;'Lista Zespołów'!$E4</f>
        <v>A1</v>
      </c>
      <c r="B4" s="6">
        <v>1</v>
      </c>
      <c r="C4" s="124" t="s">
        <v>134</v>
      </c>
      <c r="D4" s="7" t="s">
        <v>6</v>
      </c>
      <c r="E4" s="7">
        <v>1</v>
      </c>
    </row>
    <row r="5" spans="1:7" ht="26.4" thickBot="1" x14ac:dyDescent="0.55000000000000004">
      <c r="A5" s="7" t="str">
        <f>'Lista Zespołów'!$D5&amp;'Lista Zespołów'!$E5</f>
        <v>A2</v>
      </c>
      <c r="B5" s="6">
        <v>2</v>
      </c>
      <c r="C5" s="125" t="s">
        <v>120</v>
      </c>
      <c r="D5" s="7" t="s">
        <v>6</v>
      </c>
      <c r="E5" s="7">
        <v>2</v>
      </c>
    </row>
    <row r="6" spans="1:7" ht="26.4" thickBot="1" x14ac:dyDescent="0.55000000000000004">
      <c r="A6" s="7" t="str">
        <f>'Lista Zespołów'!$D6&amp;'Lista Zespołów'!$E6</f>
        <v>A3</v>
      </c>
      <c r="B6" s="6">
        <v>3</v>
      </c>
      <c r="C6" s="125" t="s">
        <v>124</v>
      </c>
      <c r="D6" s="7" t="s">
        <v>6</v>
      </c>
      <c r="E6" s="7">
        <v>3</v>
      </c>
    </row>
    <row r="7" spans="1:7" ht="26.4" thickBot="1" x14ac:dyDescent="0.55000000000000004">
      <c r="A7" s="7" t="str">
        <f>'Lista Zespołów'!$D7&amp;'Lista Zespołów'!$E7</f>
        <v>A4</v>
      </c>
      <c r="B7" s="6">
        <v>4</v>
      </c>
      <c r="C7" s="125" t="s">
        <v>125</v>
      </c>
      <c r="D7" s="7" t="s">
        <v>6</v>
      </c>
      <c r="E7" s="7">
        <v>4</v>
      </c>
    </row>
    <row r="8" spans="1:7" ht="26.4" thickBot="1" x14ac:dyDescent="0.55000000000000004">
      <c r="A8" s="7" t="str">
        <f>'Lista Zespołów'!$D8&amp;'Lista Zespołów'!$E8</f>
        <v>A5</v>
      </c>
      <c r="B8" s="6">
        <v>5</v>
      </c>
      <c r="C8" s="125" t="s">
        <v>121</v>
      </c>
      <c r="D8" s="7" t="s">
        <v>6</v>
      </c>
      <c r="E8" s="7">
        <v>5</v>
      </c>
    </row>
    <row r="9" spans="1:7" ht="26.4" thickBot="1" x14ac:dyDescent="0.55000000000000004">
      <c r="A9" s="60" t="str">
        <f>'Lista Zespołów'!$D9&amp;'Lista Zespołów'!$E9</f>
        <v>A6</v>
      </c>
      <c r="B9" s="73">
        <v>6</v>
      </c>
      <c r="C9" s="125" t="s">
        <v>133</v>
      </c>
      <c r="D9" s="75" t="s">
        <v>6</v>
      </c>
      <c r="E9" s="76">
        <v>6</v>
      </c>
      <c r="F9" s="106"/>
      <c r="G9" s="106"/>
    </row>
    <row r="10" spans="1:7" ht="26.4" thickBot="1" x14ac:dyDescent="0.55000000000000004">
      <c r="A10" s="60" t="str">
        <f>'Lista Zespołów'!$D10&amp;'Lista Zespołów'!$E10</f>
        <v>B1</v>
      </c>
      <c r="B10" s="6">
        <v>7</v>
      </c>
      <c r="C10" s="124" t="s">
        <v>126</v>
      </c>
      <c r="D10" s="62" t="s">
        <v>5</v>
      </c>
      <c r="E10" s="62">
        <v>1</v>
      </c>
    </row>
    <row r="11" spans="1:7" ht="26.4" thickBot="1" x14ac:dyDescent="0.55000000000000004">
      <c r="A11" s="60" t="str">
        <f>'Lista Zespołów'!$D11&amp;'Lista Zespołów'!$E11</f>
        <v>B2</v>
      </c>
      <c r="B11" s="6">
        <v>8</v>
      </c>
      <c r="C11" s="125" t="s">
        <v>129</v>
      </c>
      <c r="D11" s="62" t="s">
        <v>5</v>
      </c>
      <c r="E11" s="62">
        <v>2</v>
      </c>
    </row>
    <row r="12" spans="1:7" ht="26.4" thickBot="1" x14ac:dyDescent="0.55000000000000004">
      <c r="A12" s="60" t="str">
        <f>'Lista Zespołów'!$D12&amp;'Lista Zespołów'!$E12</f>
        <v>B3</v>
      </c>
      <c r="B12" s="6">
        <v>9</v>
      </c>
      <c r="C12" s="125" t="s">
        <v>123</v>
      </c>
      <c r="D12" s="62" t="s">
        <v>5</v>
      </c>
      <c r="E12" s="62">
        <v>3</v>
      </c>
    </row>
    <row r="13" spans="1:7" ht="26.4" thickBot="1" x14ac:dyDescent="0.55000000000000004">
      <c r="A13" s="60" t="str">
        <f>'Lista Zespołów'!$D13&amp;'Lista Zespołów'!$E13</f>
        <v>B4</v>
      </c>
      <c r="B13" s="6">
        <v>10</v>
      </c>
      <c r="C13" s="125" t="s">
        <v>135</v>
      </c>
      <c r="D13" s="62" t="s">
        <v>5</v>
      </c>
      <c r="E13" s="62">
        <v>4</v>
      </c>
    </row>
    <row r="14" spans="1:7" ht="26.4" thickBot="1" x14ac:dyDescent="0.55000000000000004">
      <c r="A14" s="60" t="str">
        <f>'Lista Zespołów'!$D14&amp;'Lista Zespołów'!$E14</f>
        <v>B5</v>
      </c>
      <c r="B14" s="6">
        <v>11</v>
      </c>
      <c r="C14" s="125" t="s">
        <v>136</v>
      </c>
      <c r="D14" s="62" t="s">
        <v>5</v>
      </c>
      <c r="E14" s="62">
        <v>5</v>
      </c>
    </row>
    <row r="15" spans="1:7" ht="26.4" thickBot="1" x14ac:dyDescent="0.55000000000000004">
      <c r="A15" s="60" t="str">
        <f>'Lista Zespołów'!$D15&amp;'Lista Zespołów'!$E15</f>
        <v>B6</v>
      </c>
      <c r="B15" s="73">
        <v>12</v>
      </c>
      <c r="C15" s="125" t="s">
        <v>137</v>
      </c>
      <c r="D15" s="76" t="s">
        <v>5</v>
      </c>
      <c r="E15" s="76">
        <v>6</v>
      </c>
      <c r="F15" s="106"/>
      <c r="G15" s="106"/>
    </row>
    <row r="16" spans="1:7" ht="26.4" thickBot="1" x14ac:dyDescent="0.55000000000000004">
      <c r="A16" s="60" t="str">
        <f>'Lista Zespołów'!$D16&amp;'Lista Zespołów'!$E16</f>
        <v>C1</v>
      </c>
      <c r="B16" s="6">
        <v>13</v>
      </c>
      <c r="C16" s="124" t="s">
        <v>138</v>
      </c>
      <c r="D16" s="62" t="s">
        <v>4</v>
      </c>
      <c r="E16" s="62">
        <v>1</v>
      </c>
    </row>
    <row r="17" spans="1:7" ht="26.4" thickBot="1" x14ac:dyDescent="0.55000000000000004">
      <c r="A17" s="60" t="str">
        <f>'Lista Zespołów'!$D17&amp;'Lista Zespołów'!$E17</f>
        <v>C2</v>
      </c>
      <c r="B17" s="6">
        <v>14</v>
      </c>
      <c r="C17" s="125" t="s">
        <v>139</v>
      </c>
      <c r="D17" s="62" t="s">
        <v>4</v>
      </c>
      <c r="E17" s="62">
        <v>2</v>
      </c>
    </row>
    <row r="18" spans="1:7" ht="26.4" thickBot="1" x14ac:dyDescent="0.55000000000000004">
      <c r="A18" s="60" t="str">
        <f>'Lista Zespołów'!$D18&amp;'Lista Zespołów'!$E18</f>
        <v>C3</v>
      </c>
      <c r="B18" s="6">
        <v>15</v>
      </c>
      <c r="C18" s="125" t="s">
        <v>140</v>
      </c>
      <c r="D18" s="62" t="s">
        <v>4</v>
      </c>
      <c r="E18" s="62">
        <v>3</v>
      </c>
    </row>
    <row r="19" spans="1:7" ht="26.4" thickBot="1" x14ac:dyDescent="0.55000000000000004">
      <c r="A19" s="60" t="str">
        <f>'Lista Zespołów'!$D19&amp;'Lista Zespołów'!$E19</f>
        <v>C4</v>
      </c>
      <c r="B19" s="6">
        <v>16</v>
      </c>
      <c r="C19" s="125" t="s">
        <v>122</v>
      </c>
      <c r="D19" s="62" t="s">
        <v>4</v>
      </c>
      <c r="E19" s="62">
        <v>4</v>
      </c>
    </row>
    <row r="20" spans="1:7" ht="26.4" thickBot="1" x14ac:dyDescent="0.55000000000000004">
      <c r="A20" s="60" t="str">
        <f>'Lista Zespołów'!$D20&amp;'Lista Zespołów'!$E20</f>
        <v>C5</v>
      </c>
      <c r="B20" s="6">
        <v>17</v>
      </c>
      <c r="C20" s="125" t="s">
        <v>141</v>
      </c>
      <c r="D20" s="62" t="s">
        <v>4</v>
      </c>
      <c r="E20" s="62">
        <v>5</v>
      </c>
    </row>
    <row r="21" spans="1:7" ht="26.4" thickBot="1" x14ac:dyDescent="0.55000000000000004">
      <c r="A21" s="60" t="str">
        <f>'Lista Zespołów'!$D21&amp;'Lista Zespołów'!$E21</f>
        <v>C6</v>
      </c>
      <c r="B21" s="73">
        <v>18</v>
      </c>
      <c r="C21" s="125" t="s">
        <v>128</v>
      </c>
      <c r="D21" s="76" t="s">
        <v>4</v>
      </c>
      <c r="E21" s="76">
        <v>6</v>
      </c>
      <c r="F21" s="106"/>
      <c r="G21" s="106"/>
    </row>
    <row r="22" spans="1:7" ht="26.4" thickBot="1" x14ac:dyDescent="0.55000000000000004">
      <c r="A22" s="60" t="str">
        <f>'Lista Zespołów'!$D22&amp;'Lista Zespołów'!$E22</f>
        <v>D1</v>
      </c>
      <c r="B22" s="6">
        <v>19</v>
      </c>
      <c r="C22" s="124" t="s">
        <v>130</v>
      </c>
      <c r="D22" s="62" t="s">
        <v>3</v>
      </c>
      <c r="E22" s="62">
        <v>1</v>
      </c>
    </row>
    <row r="23" spans="1:7" ht="26.4" thickBot="1" x14ac:dyDescent="0.55000000000000004">
      <c r="A23" s="60" t="str">
        <f>'Lista Zespołów'!$D23&amp;'Lista Zespołów'!$E23</f>
        <v>D2</v>
      </c>
      <c r="B23" s="6">
        <v>20</v>
      </c>
      <c r="C23" s="125" t="s">
        <v>142</v>
      </c>
      <c r="D23" s="62" t="s">
        <v>3</v>
      </c>
      <c r="E23" s="62">
        <v>2</v>
      </c>
    </row>
    <row r="24" spans="1:7" ht="26.4" thickBot="1" x14ac:dyDescent="0.55000000000000004">
      <c r="A24" s="60" t="str">
        <f>'Lista Zespołów'!$D24&amp;'Lista Zespołów'!$E24</f>
        <v>D3</v>
      </c>
      <c r="B24" s="6">
        <v>21</v>
      </c>
      <c r="C24" s="125" t="s">
        <v>131</v>
      </c>
      <c r="D24" s="62" t="s">
        <v>3</v>
      </c>
      <c r="E24" s="62">
        <v>3</v>
      </c>
    </row>
    <row r="25" spans="1:7" ht="26.4" thickBot="1" x14ac:dyDescent="0.55000000000000004">
      <c r="A25" s="60" t="str">
        <f>'Lista Zespołów'!$D25&amp;'Lista Zespołów'!$E25</f>
        <v>D4</v>
      </c>
      <c r="B25" s="6">
        <v>22</v>
      </c>
      <c r="C25" s="125" t="s">
        <v>143</v>
      </c>
      <c r="D25" s="62" t="s">
        <v>3</v>
      </c>
      <c r="E25" s="62">
        <v>4</v>
      </c>
    </row>
    <row r="26" spans="1:7" ht="26.4" thickBot="1" x14ac:dyDescent="0.55000000000000004">
      <c r="A26" s="60" t="str">
        <f>'Lista Zespołów'!$D26&amp;'Lista Zespołów'!$E26</f>
        <v>D5</v>
      </c>
      <c r="B26" s="6">
        <v>23</v>
      </c>
      <c r="C26" s="125" t="s">
        <v>144</v>
      </c>
      <c r="D26" s="62" t="s">
        <v>3</v>
      </c>
      <c r="E26" s="62">
        <v>5</v>
      </c>
    </row>
    <row r="27" spans="1:7" ht="26.4" thickBot="1" x14ac:dyDescent="0.55000000000000004">
      <c r="A27" s="60" t="str">
        <f>'Lista Zespołów'!$D27&amp;'Lista Zespołów'!$E27</f>
        <v>D6</v>
      </c>
      <c r="B27" s="73">
        <v>24</v>
      </c>
      <c r="C27" s="125" t="s">
        <v>127</v>
      </c>
      <c r="D27" s="76" t="s">
        <v>3</v>
      </c>
      <c r="E27" s="76">
        <v>6</v>
      </c>
      <c r="F27" s="106"/>
      <c r="G27" s="106"/>
    </row>
    <row r="28" spans="1:7" ht="26.4" thickBot="1" x14ac:dyDescent="0.55000000000000004">
      <c r="A28" s="60" t="str">
        <f>'Lista Zespołów'!$D28&amp;'Lista Zespołów'!$E28</f>
        <v>E1</v>
      </c>
      <c r="B28" s="6">
        <v>25</v>
      </c>
      <c r="C28" s="124" t="s">
        <v>145</v>
      </c>
      <c r="D28" s="62" t="s">
        <v>23</v>
      </c>
      <c r="E28" s="62">
        <v>1</v>
      </c>
    </row>
    <row r="29" spans="1:7" ht="26.4" thickBot="1" x14ac:dyDescent="0.55000000000000004">
      <c r="A29" s="60" t="str">
        <f>'Lista Zespołów'!$D29&amp;'Lista Zespołów'!$E29</f>
        <v>E2</v>
      </c>
      <c r="B29" s="6">
        <v>26</v>
      </c>
      <c r="C29" s="125" t="s">
        <v>146</v>
      </c>
      <c r="D29" s="62" t="s">
        <v>23</v>
      </c>
      <c r="E29" s="62">
        <v>2</v>
      </c>
    </row>
    <row r="30" spans="1:7" ht="26.4" thickBot="1" x14ac:dyDescent="0.55000000000000004">
      <c r="A30" s="60" t="str">
        <f>'Lista Zespołów'!$D30&amp;'Lista Zespołów'!$E30</f>
        <v>E3</v>
      </c>
      <c r="B30" s="6">
        <v>27</v>
      </c>
      <c r="C30" s="125" t="s">
        <v>147</v>
      </c>
      <c r="D30" s="62" t="s">
        <v>23</v>
      </c>
      <c r="E30" s="62">
        <v>3</v>
      </c>
    </row>
    <row r="31" spans="1:7" ht="26.4" thickBot="1" x14ac:dyDescent="0.55000000000000004">
      <c r="A31" s="60" t="str">
        <f>'Lista Zespołów'!$D31&amp;'Lista Zespołów'!$E31</f>
        <v>E4</v>
      </c>
      <c r="B31" s="6">
        <v>28</v>
      </c>
      <c r="C31" s="125" t="s">
        <v>148</v>
      </c>
      <c r="D31" s="62" t="s">
        <v>23</v>
      </c>
      <c r="E31" s="62">
        <v>4</v>
      </c>
    </row>
    <row r="32" spans="1:7" ht="26.4" thickBot="1" x14ac:dyDescent="0.55000000000000004">
      <c r="A32" s="60" t="str">
        <f>'Lista Zespołów'!$D32&amp;'Lista Zespołów'!$E32</f>
        <v>E5</v>
      </c>
      <c r="B32" s="6">
        <v>29</v>
      </c>
      <c r="C32" s="125" t="s">
        <v>132</v>
      </c>
      <c r="D32" s="62" t="s">
        <v>23</v>
      </c>
      <c r="E32" s="62">
        <v>5</v>
      </c>
    </row>
    <row r="33" spans="1:7" ht="26.4" thickBot="1" x14ac:dyDescent="0.55000000000000004">
      <c r="A33" s="60" t="str">
        <f>'Lista Zespołów'!$D33&amp;'Lista Zespołów'!$E33</f>
        <v>E6</v>
      </c>
      <c r="B33" s="73">
        <v>30</v>
      </c>
      <c r="C33" s="125" t="s">
        <v>149</v>
      </c>
      <c r="D33" s="76" t="s">
        <v>23</v>
      </c>
      <c r="E33" s="76">
        <v>6</v>
      </c>
      <c r="F33" s="106"/>
      <c r="G33" s="106"/>
    </row>
    <row r="34" spans="1:7" ht="26.4" thickBot="1" x14ac:dyDescent="0.55000000000000004">
      <c r="A34" s="60" t="str">
        <f>'Lista Zespołów'!$D34&amp;'Lista Zespołów'!$E34</f>
        <v>F1</v>
      </c>
      <c r="B34" s="6">
        <v>31</v>
      </c>
      <c r="C34" s="123"/>
      <c r="D34" s="62" t="s">
        <v>24</v>
      </c>
      <c r="E34" s="62">
        <v>1</v>
      </c>
    </row>
    <row r="35" spans="1:7" ht="26.4" thickBot="1" x14ac:dyDescent="0.55000000000000004">
      <c r="A35" s="60" t="str">
        <f>'Lista Zespołów'!$D35&amp;'Lista Zespołów'!$E35</f>
        <v>F2</v>
      </c>
      <c r="B35" s="6">
        <v>32</v>
      </c>
      <c r="C35" s="122"/>
      <c r="D35" s="62" t="s">
        <v>24</v>
      </c>
      <c r="E35" s="62">
        <v>2</v>
      </c>
    </row>
    <row r="36" spans="1:7" ht="26.4" thickBot="1" x14ac:dyDescent="0.55000000000000004">
      <c r="A36" s="60" t="str">
        <f>'Lista Zespołów'!$D36&amp;'Lista Zespołów'!$E36</f>
        <v>F3</v>
      </c>
      <c r="B36" s="6">
        <v>33</v>
      </c>
      <c r="C36" s="122"/>
      <c r="D36" s="62" t="s">
        <v>24</v>
      </c>
      <c r="E36" s="62">
        <v>3</v>
      </c>
    </row>
    <row r="37" spans="1:7" ht="26.4" thickBot="1" x14ac:dyDescent="0.55000000000000004">
      <c r="A37" s="60" t="str">
        <f>'Lista Zespołów'!$D37&amp;'Lista Zespołów'!$E37</f>
        <v>F4</v>
      </c>
      <c r="B37" s="6">
        <v>34</v>
      </c>
      <c r="C37" s="122"/>
      <c r="D37" s="62" t="s">
        <v>24</v>
      </c>
      <c r="E37" s="62">
        <v>4</v>
      </c>
    </row>
    <row r="38" spans="1:7" ht="26.4" thickBot="1" x14ac:dyDescent="0.55000000000000004">
      <c r="A38" s="60" t="str">
        <f>'Lista Zespołów'!$D38&amp;'Lista Zespołów'!$E38</f>
        <v>F5</v>
      </c>
      <c r="B38" s="6">
        <v>35</v>
      </c>
      <c r="C38" s="122"/>
      <c r="D38" s="62" t="s">
        <v>24</v>
      </c>
      <c r="E38" s="62">
        <v>5</v>
      </c>
    </row>
    <row r="39" spans="1:7" ht="26.4" thickBot="1" x14ac:dyDescent="0.55000000000000004">
      <c r="A39" s="60" t="str">
        <f>'Lista Zespołów'!$D39&amp;'Lista Zespołów'!$E39</f>
        <v>F6</v>
      </c>
      <c r="B39" s="73">
        <v>36</v>
      </c>
      <c r="C39" s="122"/>
      <c r="D39" s="76" t="s">
        <v>24</v>
      </c>
      <c r="E39" s="76">
        <v>6</v>
      </c>
      <c r="F39" s="106"/>
      <c r="G39" s="106"/>
    </row>
    <row r="40" spans="1:7" ht="26.4" thickBot="1" x14ac:dyDescent="0.55000000000000004">
      <c r="A40" s="7" t="str">
        <f>'Lista Zespołów'!$D40&amp;'Lista Zespołów'!$E40</f>
        <v>G1</v>
      </c>
      <c r="B40" s="6">
        <v>37</v>
      </c>
      <c r="C40" s="123"/>
      <c r="D40" s="7" t="s">
        <v>25</v>
      </c>
      <c r="E40" s="7">
        <v>1</v>
      </c>
    </row>
    <row r="41" spans="1:7" ht="26.4" thickBot="1" x14ac:dyDescent="0.55000000000000004">
      <c r="A41" s="60" t="str">
        <f>'Lista Zespołów'!$D41&amp;'Lista Zespołów'!$E41</f>
        <v>G2</v>
      </c>
      <c r="B41" s="61">
        <v>38</v>
      </c>
      <c r="C41" s="122"/>
      <c r="D41" s="62" t="s">
        <v>25</v>
      </c>
      <c r="E41" s="62">
        <v>2</v>
      </c>
    </row>
    <row r="42" spans="1:7" ht="26.4" thickBot="1" x14ac:dyDescent="0.55000000000000004">
      <c r="A42" s="60" t="str">
        <f>'Lista Zespołów'!$D42&amp;'Lista Zespołów'!$E42</f>
        <v>G3</v>
      </c>
      <c r="B42" s="61">
        <v>39</v>
      </c>
      <c r="C42" s="122"/>
      <c r="D42" s="62" t="s">
        <v>25</v>
      </c>
      <c r="E42" s="62">
        <v>3</v>
      </c>
    </row>
    <row r="43" spans="1:7" ht="26.4" thickBot="1" x14ac:dyDescent="0.55000000000000004">
      <c r="A43" s="60" t="str">
        <f>'Lista Zespołów'!$D43&amp;'Lista Zespołów'!$E43</f>
        <v>G4</v>
      </c>
      <c r="B43" s="61">
        <v>40</v>
      </c>
      <c r="C43" s="122"/>
      <c r="D43" s="62" t="s">
        <v>25</v>
      </c>
      <c r="E43" s="62">
        <v>4</v>
      </c>
    </row>
    <row r="44" spans="1:7" ht="26.4" thickBot="1" x14ac:dyDescent="0.55000000000000004">
      <c r="A44" s="60" t="str">
        <f>'Lista Zespołów'!$D44&amp;'Lista Zespołów'!$E44</f>
        <v>G5</v>
      </c>
      <c r="B44" s="61">
        <v>41</v>
      </c>
      <c r="C44" s="122"/>
      <c r="D44" s="62" t="s">
        <v>25</v>
      </c>
      <c r="E44" s="62">
        <v>5</v>
      </c>
    </row>
    <row r="45" spans="1:7" ht="26.4" thickBot="1" x14ac:dyDescent="0.55000000000000004">
      <c r="A45" s="60" t="str">
        <f>'Lista Zespołów'!$D45&amp;'Lista Zespołów'!$E45</f>
        <v>G6</v>
      </c>
      <c r="B45" s="74">
        <v>42</v>
      </c>
      <c r="C45" s="122"/>
      <c r="D45" s="76" t="s">
        <v>25</v>
      </c>
      <c r="E45" s="76">
        <v>6</v>
      </c>
      <c r="F45" s="106"/>
      <c r="G45" s="106"/>
    </row>
    <row r="46" spans="1:7" ht="26.4" thickBot="1" x14ac:dyDescent="0.55000000000000004">
      <c r="A46" s="60" t="str">
        <f>'Lista Zespołów'!$D46&amp;'Lista Zespołów'!$E46</f>
        <v>H1</v>
      </c>
      <c r="B46" s="61">
        <v>43</v>
      </c>
      <c r="C46" s="123"/>
      <c r="D46" s="62" t="s">
        <v>26</v>
      </c>
      <c r="E46" s="62">
        <v>1</v>
      </c>
    </row>
    <row r="47" spans="1:7" ht="26.4" thickBot="1" x14ac:dyDescent="0.55000000000000004">
      <c r="A47" s="60" t="str">
        <f>'Lista Zespołów'!$D47&amp;'Lista Zespołów'!$E47</f>
        <v>H2</v>
      </c>
      <c r="B47" s="61">
        <v>44</v>
      </c>
      <c r="C47" s="122"/>
      <c r="D47" s="62" t="s">
        <v>26</v>
      </c>
      <c r="E47" s="62">
        <v>2</v>
      </c>
    </row>
    <row r="48" spans="1:7" ht="26.4" thickBot="1" x14ac:dyDescent="0.55000000000000004">
      <c r="A48" s="60" t="str">
        <f>'Lista Zespołów'!$D48&amp;'Lista Zespołów'!$E48</f>
        <v>H3</v>
      </c>
      <c r="B48" s="61">
        <v>45</v>
      </c>
      <c r="C48" s="122"/>
      <c r="D48" s="62" t="s">
        <v>26</v>
      </c>
      <c r="E48" s="62">
        <v>3</v>
      </c>
    </row>
    <row r="49" spans="1:7" ht="26.4" thickBot="1" x14ac:dyDescent="0.55000000000000004">
      <c r="A49" s="60" t="str">
        <f>'Lista Zespołów'!$D49&amp;'Lista Zespołów'!$E49</f>
        <v>H4</v>
      </c>
      <c r="B49" s="61">
        <v>46</v>
      </c>
      <c r="C49" s="122"/>
      <c r="D49" s="62" t="s">
        <v>26</v>
      </c>
      <c r="E49" s="62">
        <v>4</v>
      </c>
    </row>
    <row r="50" spans="1:7" ht="26.4" thickBot="1" x14ac:dyDescent="0.55000000000000004">
      <c r="A50" s="60" t="str">
        <f>'Lista Zespołów'!$D50&amp;'Lista Zespołów'!$E50</f>
        <v>H5</v>
      </c>
      <c r="B50" s="61">
        <v>47</v>
      </c>
      <c r="C50" s="122"/>
      <c r="D50" s="62" t="s">
        <v>26</v>
      </c>
      <c r="E50" s="62">
        <v>5</v>
      </c>
    </row>
    <row r="51" spans="1:7" ht="26.4" thickBot="1" x14ac:dyDescent="0.55000000000000004">
      <c r="A51" s="60" t="str">
        <f>'Lista Zespołów'!$D51&amp;'Lista Zespołów'!$E51</f>
        <v>H6</v>
      </c>
      <c r="B51" s="74">
        <v>48</v>
      </c>
      <c r="C51" s="122"/>
      <c r="D51" s="76" t="s">
        <v>26</v>
      </c>
      <c r="E51" s="76">
        <v>6</v>
      </c>
      <c r="F51" s="106"/>
      <c r="G51" s="106"/>
    </row>
    <row r="52" spans="1:7" ht="25.8" x14ac:dyDescent="0.5">
      <c r="A52" s="60" t="str">
        <f>'Lista Zespołów'!$D52&amp;'Lista Zespołów'!$E52</f>
        <v>I1</v>
      </c>
      <c r="B52" s="61">
        <v>49</v>
      </c>
      <c r="C52" s="6"/>
      <c r="D52" s="62" t="s">
        <v>27</v>
      </c>
      <c r="E52" s="62">
        <v>1</v>
      </c>
    </row>
    <row r="53" spans="1:7" ht="25.8" x14ac:dyDescent="0.5">
      <c r="A53" s="60" t="str">
        <f>'Lista Zespołów'!$D53&amp;'Lista Zespołów'!$E53</f>
        <v>I2</v>
      </c>
      <c r="B53" s="61">
        <v>50</v>
      </c>
      <c r="C53" s="6"/>
      <c r="D53" s="62" t="s">
        <v>27</v>
      </c>
      <c r="E53" s="62">
        <v>2</v>
      </c>
    </row>
    <row r="54" spans="1:7" ht="25.8" x14ac:dyDescent="0.5">
      <c r="A54" s="60" t="str">
        <f>'Lista Zespołów'!$D54&amp;'Lista Zespołów'!$E54</f>
        <v>I3</v>
      </c>
      <c r="B54" s="61">
        <v>51</v>
      </c>
      <c r="C54" s="6"/>
      <c r="D54" s="62" t="s">
        <v>27</v>
      </c>
      <c r="E54" s="62">
        <v>3</v>
      </c>
    </row>
    <row r="55" spans="1:7" ht="25.8" x14ac:dyDescent="0.5">
      <c r="A55" s="60" t="str">
        <f>'Lista Zespołów'!$D55&amp;'Lista Zespołów'!$E55</f>
        <v>I4</v>
      </c>
      <c r="B55" s="61">
        <v>52</v>
      </c>
      <c r="C55" s="88"/>
      <c r="D55" s="62" t="s">
        <v>27</v>
      </c>
      <c r="E55" s="62">
        <v>4</v>
      </c>
    </row>
    <row r="56" spans="1:7" ht="25.8" x14ac:dyDescent="0.5">
      <c r="A56" s="60" t="str">
        <f>'Lista Zespołów'!$D56&amp;'Lista Zespołów'!$E56</f>
        <v>I5</v>
      </c>
      <c r="B56" s="61">
        <v>53</v>
      </c>
      <c r="C56" s="88"/>
      <c r="D56" s="62" t="s">
        <v>27</v>
      </c>
      <c r="E56" s="62">
        <v>5</v>
      </c>
    </row>
    <row r="57" spans="1:7" ht="25.8" x14ac:dyDescent="0.5">
      <c r="A57" s="60" t="str">
        <f>'Lista Zespołów'!$D57&amp;'Lista Zespołów'!$E57</f>
        <v>I6</v>
      </c>
      <c r="B57" s="74">
        <v>54</v>
      </c>
      <c r="C57" s="73"/>
      <c r="D57" s="76" t="s">
        <v>27</v>
      </c>
      <c r="E57" s="76">
        <v>6</v>
      </c>
      <c r="F57" s="106"/>
      <c r="G57" s="106"/>
    </row>
    <row r="58" spans="1:7" ht="25.8" x14ac:dyDescent="0.5">
      <c r="A58" s="60" t="str">
        <f>'Lista Zespołów'!$D58&amp;'Lista Zespołów'!$E58</f>
        <v>J1</v>
      </c>
      <c r="B58" s="61">
        <v>55</v>
      </c>
      <c r="C58" s="6"/>
      <c r="D58" s="62" t="s">
        <v>28</v>
      </c>
      <c r="E58" s="62">
        <v>1</v>
      </c>
    </row>
    <row r="59" spans="1:7" ht="25.8" x14ac:dyDescent="0.5">
      <c r="A59" s="60" t="str">
        <f>'Lista Zespołów'!$D59&amp;'Lista Zespołów'!$E59</f>
        <v>J2</v>
      </c>
      <c r="B59" s="61">
        <v>56</v>
      </c>
      <c r="C59" s="6"/>
      <c r="D59" s="62" t="s">
        <v>28</v>
      </c>
      <c r="E59" s="62">
        <v>2</v>
      </c>
    </row>
    <row r="60" spans="1:7" ht="25.8" x14ac:dyDescent="0.5">
      <c r="A60" s="60" t="str">
        <f>'Lista Zespołów'!$D60&amp;'Lista Zespołów'!$E60</f>
        <v>J3</v>
      </c>
      <c r="B60" s="61">
        <v>57</v>
      </c>
      <c r="C60" s="6"/>
      <c r="D60" s="62" t="s">
        <v>28</v>
      </c>
      <c r="E60" s="62">
        <v>3</v>
      </c>
    </row>
    <row r="61" spans="1:7" ht="25.8" x14ac:dyDescent="0.5">
      <c r="A61" s="60" t="str">
        <f>'Lista Zespołów'!$D61&amp;'Lista Zespołów'!$E61</f>
        <v>J4</v>
      </c>
      <c r="B61" s="61">
        <v>58</v>
      </c>
      <c r="C61" s="88"/>
      <c r="D61" s="62" t="s">
        <v>28</v>
      </c>
      <c r="E61" s="62">
        <v>4</v>
      </c>
    </row>
    <row r="62" spans="1:7" ht="25.8" x14ac:dyDescent="0.5">
      <c r="A62" s="60" t="str">
        <f>'Lista Zespołów'!$D62&amp;'Lista Zespołów'!$E62</f>
        <v>J5</v>
      </c>
      <c r="B62" s="61">
        <v>59</v>
      </c>
      <c r="C62" s="6"/>
      <c r="D62" s="62" t="s">
        <v>28</v>
      </c>
      <c r="E62" s="62">
        <v>5</v>
      </c>
    </row>
    <row r="63" spans="1:7" ht="25.8" x14ac:dyDescent="0.5">
      <c r="A63" s="60" t="str">
        <f>'Lista Zespołów'!$D63&amp;'Lista Zespołów'!$E63</f>
        <v>J6</v>
      </c>
      <c r="B63" s="74">
        <v>60</v>
      </c>
      <c r="C63" s="73"/>
      <c r="D63" s="76" t="s">
        <v>28</v>
      </c>
      <c r="E63" s="76">
        <v>6</v>
      </c>
      <c r="F63" s="106"/>
      <c r="G63" s="106"/>
    </row>
    <row r="64" spans="1:7" ht="25.8" x14ac:dyDescent="0.5">
      <c r="A64" s="60" t="str">
        <f>'Lista Zespołów'!$D64&amp;'Lista Zespołów'!$E64</f>
        <v>K1</v>
      </c>
      <c r="B64" s="61">
        <v>61</v>
      </c>
      <c r="C64" s="6"/>
      <c r="D64" s="62" t="s">
        <v>29</v>
      </c>
      <c r="E64" s="62">
        <v>1</v>
      </c>
    </row>
    <row r="65" spans="1:7" ht="25.8" x14ac:dyDescent="0.5">
      <c r="A65" s="60" t="str">
        <f>'Lista Zespołów'!$D65&amp;'Lista Zespołów'!$E65</f>
        <v>K2</v>
      </c>
      <c r="B65" s="61">
        <v>62</v>
      </c>
      <c r="C65" s="6"/>
      <c r="D65" s="62" t="s">
        <v>29</v>
      </c>
      <c r="E65" s="62">
        <v>2</v>
      </c>
    </row>
    <row r="66" spans="1:7" ht="25.8" x14ac:dyDescent="0.5">
      <c r="A66" s="60" t="str">
        <f>'Lista Zespołów'!$D66&amp;'Lista Zespołów'!$E66</f>
        <v>K3</v>
      </c>
      <c r="B66" s="61">
        <v>63</v>
      </c>
      <c r="C66" s="6"/>
      <c r="D66" s="62" t="s">
        <v>29</v>
      </c>
      <c r="E66" s="62">
        <v>3</v>
      </c>
    </row>
    <row r="67" spans="1:7" ht="25.8" x14ac:dyDescent="0.5">
      <c r="A67" s="60" t="str">
        <f>'Lista Zespołów'!$D67&amp;'Lista Zespołów'!$E67</f>
        <v>K4</v>
      </c>
      <c r="B67" s="61">
        <v>64</v>
      </c>
      <c r="C67" s="88"/>
      <c r="D67" s="62" t="s">
        <v>29</v>
      </c>
      <c r="E67" s="62">
        <v>4</v>
      </c>
    </row>
    <row r="68" spans="1:7" ht="25.8" x14ac:dyDescent="0.5">
      <c r="A68" s="60" t="str">
        <f>'Lista Zespołów'!$D68&amp;'Lista Zespołów'!$E68</f>
        <v>K5</v>
      </c>
      <c r="B68" s="61">
        <v>65</v>
      </c>
      <c r="C68" s="6"/>
      <c r="D68" s="62" t="s">
        <v>29</v>
      </c>
      <c r="E68" s="62">
        <v>5</v>
      </c>
    </row>
    <row r="69" spans="1:7" ht="25.8" x14ac:dyDescent="0.5">
      <c r="A69" s="7" t="str">
        <f>'Lista Zespołów'!$D69&amp;'Lista Zespołów'!$E69</f>
        <v>K6</v>
      </c>
      <c r="B69" s="74">
        <v>66</v>
      </c>
      <c r="C69" s="73"/>
      <c r="D69" s="75" t="s">
        <v>29</v>
      </c>
      <c r="E69" s="75">
        <v>6</v>
      </c>
      <c r="F69" s="106"/>
      <c r="G69" s="106"/>
    </row>
    <row r="70" spans="1:7" ht="25.8" x14ac:dyDescent="0.5">
      <c r="A70" s="7" t="str">
        <f>'Lista Zespołów'!$D70&amp;'Lista Zespołów'!$E70</f>
        <v>L1</v>
      </c>
      <c r="B70" s="61">
        <v>67</v>
      </c>
      <c r="C70" s="6"/>
      <c r="D70" s="7" t="s">
        <v>30</v>
      </c>
      <c r="E70" s="7">
        <v>1</v>
      </c>
      <c r="F70" t="s">
        <v>112</v>
      </c>
    </row>
    <row r="71" spans="1:7" ht="25.8" x14ac:dyDescent="0.5">
      <c r="A71" s="7" t="str">
        <f>'Lista Zespołów'!$D71&amp;'Lista Zespołów'!$E71</f>
        <v>L2</v>
      </c>
      <c r="B71" s="61">
        <v>68</v>
      </c>
      <c r="C71" s="6"/>
      <c r="D71" s="7" t="s">
        <v>30</v>
      </c>
      <c r="E71" s="7">
        <v>2</v>
      </c>
    </row>
    <row r="72" spans="1:7" ht="25.8" x14ac:dyDescent="0.5">
      <c r="A72" s="7" t="str">
        <f>'Lista Zespołów'!$D72&amp;'Lista Zespołów'!$E72</f>
        <v>L3</v>
      </c>
      <c r="B72" s="61">
        <v>69</v>
      </c>
      <c r="C72" s="6"/>
      <c r="D72" s="7" t="s">
        <v>30</v>
      </c>
      <c r="E72" s="7">
        <v>3</v>
      </c>
    </row>
    <row r="73" spans="1:7" ht="25.8" x14ac:dyDescent="0.5">
      <c r="A73" s="7" t="str">
        <f>'Lista Zespołów'!$D73&amp;'Lista Zespołów'!$E73</f>
        <v>L4</v>
      </c>
      <c r="B73" s="61">
        <v>70</v>
      </c>
      <c r="C73" s="6"/>
      <c r="D73" s="7" t="s">
        <v>30</v>
      </c>
      <c r="E73" s="7">
        <v>4</v>
      </c>
    </row>
    <row r="74" spans="1:7" ht="25.8" x14ac:dyDescent="0.5">
      <c r="A74" s="7" t="str">
        <f>'Lista Zespołów'!$D74&amp;'Lista Zespołów'!$E74</f>
        <v>L5</v>
      </c>
      <c r="B74" s="61">
        <v>71</v>
      </c>
      <c r="C74" s="6"/>
      <c r="D74" s="7" t="s">
        <v>30</v>
      </c>
      <c r="E74" s="7">
        <v>5</v>
      </c>
    </row>
    <row r="75" spans="1:7" ht="25.8" x14ac:dyDescent="0.5">
      <c r="A75" s="7" t="str">
        <f>'Lista Zespołów'!$D75&amp;'Lista Zespołów'!$E75</f>
        <v>L6</v>
      </c>
      <c r="B75" s="61">
        <v>72</v>
      </c>
      <c r="C75" s="88"/>
      <c r="D75" s="7" t="s">
        <v>30</v>
      </c>
      <c r="E75" s="7">
        <v>6</v>
      </c>
    </row>
    <row r="76" spans="1:7" x14ac:dyDescent="0.3">
      <c r="A76"/>
    </row>
  </sheetData>
  <phoneticPr fontId="12" type="noConversion"/>
  <pageMargins left="0.7" right="0.7" top="0.75" bottom="0.75" header="0.3" footer="0.3"/>
  <pageSetup paperSize="9" scale="25" orientation="landscape" r:id="rId1"/>
  <legacyDrawing r:id="rId2"/>
  <tableParts count="1">
    <tablePart r:id="rId3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0"/>
  <sheetViews>
    <sheetView showGridLines="0" topLeftCell="A13" zoomScale="55" zoomScaleNormal="55" workbookViewId="0">
      <selection activeCell="F15" sqref="E15:F15"/>
    </sheetView>
  </sheetViews>
  <sheetFormatPr defaultRowHeight="14.4" x14ac:dyDescent="0.3"/>
  <cols>
    <col min="1" max="1" width="9.6640625" customWidth="1"/>
    <col min="2" max="2" width="52.33203125" customWidth="1"/>
    <col min="3" max="11" width="15.88671875" customWidth="1"/>
    <col min="12" max="12" width="15.5546875" customWidth="1"/>
    <col min="13" max="14" width="15.88671875" customWidth="1"/>
    <col min="15" max="16" width="15.88671875" hidden="1" customWidth="1"/>
  </cols>
  <sheetData>
    <row r="1" spans="1:16" ht="29.4" thickBot="1" x14ac:dyDescent="0.35">
      <c r="A1" s="40" t="s">
        <v>2</v>
      </c>
      <c r="B1" s="39" t="s">
        <v>27</v>
      </c>
      <c r="D1" s="43" t="s">
        <v>19</v>
      </c>
      <c r="E1" s="42">
        <v>2</v>
      </c>
      <c r="F1" s="44" t="s">
        <v>20</v>
      </c>
      <c r="G1" s="41">
        <v>0</v>
      </c>
    </row>
    <row r="2" spans="1:16" ht="21.6" thickBot="1" x14ac:dyDescent="0.45">
      <c r="A2" s="3" t="str">
        <f>"Tabela grupy "&amp;B1</f>
        <v>Tabela grupy I</v>
      </c>
      <c r="J2" s="3"/>
    </row>
    <row r="3" spans="1:16" ht="26.25" customHeight="1" x14ac:dyDescent="0.5">
      <c r="A3" s="45" t="s">
        <v>9</v>
      </c>
      <c r="B3" s="46" t="s">
        <v>1</v>
      </c>
      <c r="C3" s="47" t="s">
        <v>10</v>
      </c>
      <c r="D3" s="48" t="s">
        <v>11</v>
      </c>
      <c r="E3" s="48" t="s">
        <v>12</v>
      </c>
      <c r="F3" s="48" t="s">
        <v>18</v>
      </c>
      <c r="G3" s="48" t="s">
        <v>13</v>
      </c>
      <c r="H3" s="48" t="s">
        <v>14</v>
      </c>
      <c r="I3" s="49" t="s">
        <v>15</v>
      </c>
      <c r="K3" s="140" t="str">
        <f>_xlnm.Criteria</f>
        <v>I</v>
      </c>
      <c r="L3" s="141"/>
      <c r="M3" s="72"/>
    </row>
    <row r="4" spans="1:16" s="2" customFormat="1" ht="26.25" customHeight="1" x14ac:dyDescent="0.5">
      <c r="A4" s="12">
        <v>1</v>
      </c>
      <c r="B4" s="13">
        <f>VLOOKUP($B$1&amp;A4,'Lista Zespołów'!$A$4:$E$75,3,FALSE)</f>
        <v>0</v>
      </c>
      <c r="C4" s="36">
        <f t="shared" ref="C4:C7" si="0">D4*$E$1+E4*$G$1</f>
        <v>0</v>
      </c>
      <c r="D4" s="37">
        <f t="shared" ref="D4:D9" si="1">IF($C15&gt;$D15,1,0)+IF($E15&gt;$F15,1,0)+IF($G15&gt;$H15,1,0)+IF($I15&gt;$J15,1,0)+IF($K15&gt;$L15,1,0)+IF($M15&gt;$N15,1,0)+IF($O15&gt;$P15,1,0)</f>
        <v>0</v>
      </c>
      <c r="E4" s="37">
        <f t="shared" ref="E4:E9" si="2">IF($C15&lt;$D15,1,0)+IF($E15&lt;$F15,1,0)+IF($G15&lt;$H15,1,0)+IF($I15&lt;$J15,1,0)+IF($K15&lt;$L15,1,0)+IF($M15&lt;$N15,1,0)+IF($O15&lt;$P15,1,0)</f>
        <v>0</v>
      </c>
      <c r="F4" s="37">
        <f t="shared" ref="F4:F7" si="3">E4+D4</f>
        <v>0</v>
      </c>
      <c r="G4" s="37">
        <f>SUM(D$15:D$21)</f>
        <v>0</v>
      </c>
      <c r="H4" s="37">
        <f>SUM(C$15:C$21)</f>
        <v>0</v>
      </c>
      <c r="I4" s="38">
        <f t="shared" ref="I4:I7" si="4">IFERROR(G4/H4,0)</f>
        <v>0</v>
      </c>
      <c r="K4" s="141"/>
      <c r="L4" s="141"/>
      <c r="M4" s="72"/>
    </row>
    <row r="5" spans="1:16" s="2" customFormat="1" ht="26.25" customHeight="1" x14ac:dyDescent="0.5">
      <c r="A5" s="14">
        <v>2</v>
      </c>
      <c r="B5" s="15">
        <f>VLOOKUP($B$1&amp;A5,'Lista Zespołów'!$A$4:$E$75,3,FALSE)</f>
        <v>0</v>
      </c>
      <c r="C5" s="33">
        <f t="shared" si="0"/>
        <v>0</v>
      </c>
      <c r="D5" s="34">
        <f t="shared" si="1"/>
        <v>0</v>
      </c>
      <c r="E5" s="34">
        <f t="shared" si="2"/>
        <v>0</v>
      </c>
      <c r="F5" s="34">
        <f t="shared" si="3"/>
        <v>0</v>
      </c>
      <c r="G5" s="34">
        <f>SUM(F$15:F$21)</f>
        <v>0</v>
      </c>
      <c r="H5" s="34">
        <f>SUM(E$15:E$21)</f>
        <v>0</v>
      </c>
      <c r="I5" s="35">
        <f t="shared" si="4"/>
        <v>0</v>
      </c>
      <c r="K5" s="141"/>
      <c r="L5" s="141"/>
      <c r="M5" s="72"/>
    </row>
    <row r="6" spans="1:16" s="2" customFormat="1" ht="26.25" customHeight="1" x14ac:dyDescent="0.5">
      <c r="A6" s="12">
        <v>3</v>
      </c>
      <c r="B6" s="13">
        <f>VLOOKUP($B$1&amp;A6,'Lista Zespołów'!$A$4:$E$75,3,FALSE)</f>
        <v>0</v>
      </c>
      <c r="C6" s="36">
        <f t="shared" si="0"/>
        <v>0</v>
      </c>
      <c r="D6" s="37">
        <f t="shared" si="1"/>
        <v>0</v>
      </c>
      <c r="E6" s="37">
        <f t="shared" si="2"/>
        <v>0</v>
      </c>
      <c r="F6" s="37">
        <f t="shared" si="3"/>
        <v>0</v>
      </c>
      <c r="G6" s="37">
        <f>SUM(H$15:H$21)</f>
        <v>0</v>
      </c>
      <c r="H6" s="37">
        <f>SUM(G$15:G$21)</f>
        <v>0</v>
      </c>
      <c r="I6" s="38">
        <f t="shared" si="4"/>
        <v>0</v>
      </c>
      <c r="K6" s="141"/>
      <c r="L6" s="141"/>
      <c r="M6" s="72"/>
    </row>
    <row r="7" spans="1:16" s="2" customFormat="1" ht="26.25" customHeight="1" x14ac:dyDescent="0.5">
      <c r="A7" s="14">
        <v>4</v>
      </c>
      <c r="B7" s="15">
        <f>VLOOKUP($B$1&amp;A7,'Lista Zespołów'!$A$4:$E$75,3,FALSE)</f>
        <v>0</v>
      </c>
      <c r="C7" s="33">
        <f t="shared" si="0"/>
        <v>0</v>
      </c>
      <c r="D7" s="34">
        <f t="shared" si="1"/>
        <v>0</v>
      </c>
      <c r="E7" s="34">
        <f t="shared" si="2"/>
        <v>0</v>
      </c>
      <c r="F7" s="34">
        <f t="shared" si="3"/>
        <v>0</v>
      </c>
      <c r="G7" s="34">
        <f>SUM(J$15:J$21)</f>
        <v>0</v>
      </c>
      <c r="H7" s="34">
        <f>SUM(I$15:I$21)</f>
        <v>0</v>
      </c>
      <c r="I7" s="35">
        <f t="shared" si="4"/>
        <v>0</v>
      </c>
      <c r="K7" s="141"/>
      <c r="L7" s="141"/>
      <c r="M7" s="72"/>
    </row>
    <row r="8" spans="1:16" s="2" customFormat="1" ht="26.25" customHeight="1" x14ac:dyDescent="0.5">
      <c r="A8" s="12">
        <v>5</v>
      </c>
      <c r="B8" s="13">
        <f>VLOOKUP($B$1&amp;A8,'Lista Zespołów'!$A$4:$E$75,3,FALSE)</f>
        <v>0</v>
      </c>
      <c r="C8" s="36">
        <f>D8*$E$1+E8*$G$1</f>
        <v>0</v>
      </c>
      <c r="D8" s="37">
        <f t="shared" si="1"/>
        <v>0</v>
      </c>
      <c r="E8" s="37">
        <f t="shared" si="2"/>
        <v>0</v>
      </c>
      <c r="F8" s="37">
        <f>E8+D8</f>
        <v>0</v>
      </c>
      <c r="G8" s="37">
        <f>SUM(L$15:L$21)</f>
        <v>0</v>
      </c>
      <c r="H8" s="37">
        <f>SUM(K$15:K$21)</f>
        <v>0</v>
      </c>
      <c r="I8" s="38">
        <f>IFERROR(G8/H8,0)</f>
        <v>0</v>
      </c>
      <c r="K8" s="141"/>
      <c r="L8" s="141"/>
      <c r="M8" s="72"/>
    </row>
    <row r="9" spans="1:16" s="2" customFormat="1" ht="26.25" customHeight="1" x14ac:dyDescent="0.5">
      <c r="A9" s="14">
        <v>6</v>
      </c>
      <c r="B9" s="15">
        <f>VLOOKUP($B$1&amp;A9,'Lista Zespołów'!$A$4:$E$75,3,FALSE)</f>
        <v>0</v>
      </c>
      <c r="C9" s="33">
        <f t="shared" ref="C9" si="5">D9*$E$1+E9*$G$1</f>
        <v>0</v>
      </c>
      <c r="D9" s="34">
        <f t="shared" si="1"/>
        <v>0</v>
      </c>
      <c r="E9" s="34">
        <f t="shared" si="2"/>
        <v>0</v>
      </c>
      <c r="F9" s="34">
        <f t="shared" ref="F9" si="6">E9+D9</f>
        <v>0</v>
      </c>
      <c r="G9" s="34">
        <f>SUM(N$15:N$21)</f>
        <v>0</v>
      </c>
      <c r="H9" s="34">
        <f>SUM(M$15:M$21)</f>
        <v>0</v>
      </c>
      <c r="I9" s="35">
        <f t="shared" ref="I9" si="7">IFERROR(G9/H9,0)</f>
        <v>0</v>
      </c>
      <c r="K9" s="141"/>
      <c r="L9" s="141"/>
      <c r="M9" s="72"/>
    </row>
    <row r="10" spans="1:16" s="2" customFormat="1" x14ac:dyDescent="0.3">
      <c r="A10" s="10"/>
      <c r="B10" s="1"/>
      <c r="C10" s="8"/>
    </row>
    <row r="11" spans="1:16" s="2" customFormat="1" ht="21" x14ac:dyDescent="0.4">
      <c r="A11" s="3" t="str">
        <f>"Mecze grupy "&amp;$B$1</f>
        <v>Mecze grupy I</v>
      </c>
      <c r="B11"/>
      <c r="C11"/>
      <c r="D11" s="3"/>
      <c r="E11"/>
      <c r="F11"/>
      <c r="G11"/>
      <c r="H11"/>
      <c r="I11"/>
      <c r="J11"/>
      <c r="K11"/>
      <c r="L11"/>
      <c r="M11"/>
      <c r="N11"/>
    </row>
    <row r="12" spans="1:16" s="2" customFormat="1" ht="18.75" customHeight="1" thickBot="1" x14ac:dyDescent="0.35">
      <c r="A12" s="133" t="s">
        <v>17</v>
      </c>
      <c r="B12" s="134"/>
      <c r="C12" s="134"/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N12" s="134"/>
    </row>
    <row r="13" spans="1:16" s="2" customFormat="1" ht="25.8" x14ac:dyDescent="0.5">
      <c r="A13" s="16" t="s">
        <v>9</v>
      </c>
      <c r="B13" s="18"/>
      <c r="C13" s="135">
        <v>1</v>
      </c>
      <c r="D13" s="136"/>
      <c r="E13" s="135">
        <v>2</v>
      </c>
      <c r="F13" s="136"/>
      <c r="G13" s="135">
        <v>3</v>
      </c>
      <c r="H13" s="136"/>
      <c r="I13" s="135">
        <v>4</v>
      </c>
      <c r="J13" s="136"/>
      <c r="K13" s="135">
        <v>5</v>
      </c>
      <c r="L13" s="136"/>
      <c r="M13" s="128">
        <v>6</v>
      </c>
      <c r="N13" s="129"/>
      <c r="O13" s="128"/>
      <c r="P13" s="129"/>
    </row>
    <row r="14" spans="1:16" s="2" customFormat="1" ht="51.75" customHeight="1" thickBot="1" x14ac:dyDescent="0.55000000000000004">
      <c r="A14" s="17"/>
      <c r="B14" s="71" t="s">
        <v>1</v>
      </c>
      <c r="C14" s="131">
        <f>VLOOKUP($B$1&amp;C13,'Lista Zespołów'!$A$4:$E$75,3,FALSE)</f>
        <v>0</v>
      </c>
      <c r="D14" s="132"/>
      <c r="E14" s="131">
        <f>VLOOKUP($B$1&amp;E13,'Lista Zespołów'!$A$4:$E$75,3,FALSE)</f>
        <v>0</v>
      </c>
      <c r="F14" s="132"/>
      <c r="G14" s="131">
        <f>VLOOKUP($B$1&amp;G13,'Lista Zespołów'!$A$4:$E$75,3,FALSE)</f>
        <v>0</v>
      </c>
      <c r="H14" s="132"/>
      <c r="I14" s="131">
        <f>VLOOKUP($B$1&amp;I13,'Lista Zespołów'!$A$4:$E$75,3,FALSE)</f>
        <v>0</v>
      </c>
      <c r="J14" s="132"/>
      <c r="K14" s="137">
        <f>VLOOKUP($B$1&amp;K13,'Lista Zespołów'!$A$4:$E$75,3,FALSE)</f>
        <v>0</v>
      </c>
      <c r="L14" s="138"/>
      <c r="M14" s="131">
        <f>VLOOKUP($B$1&amp;M13,'Lista Zespołów'!$A$4:$E$75,3,FALSE)</f>
        <v>0</v>
      </c>
      <c r="N14" s="132"/>
      <c r="O14" s="126"/>
      <c r="P14" s="127"/>
    </row>
    <row r="15" spans="1:16" s="2" customFormat="1" ht="73.5" customHeight="1" thickBot="1" x14ac:dyDescent="0.35">
      <c r="A15" s="77">
        <v>1</v>
      </c>
      <c r="B15" s="78">
        <f>VLOOKUP($B$1&amp;A15,'Lista Zespołów'!$A$4:$E$75,3,FALSE)</f>
        <v>0</v>
      </c>
      <c r="C15" s="25" t="s">
        <v>16</v>
      </c>
      <c r="D15" s="26" t="s">
        <v>16</v>
      </c>
      <c r="E15" s="19"/>
      <c r="F15" s="30"/>
      <c r="G15" s="19"/>
      <c r="H15" s="30"/>
      <c r="I15" s="19"/>
      <c r="J15" s="30"/>
      <c r="K15" s="19"/>
      <c r="L15" s="30"/>
      <c r="M15" s="19"/>
      <c r="N15" s="30"/>
      <c r="O15" s="19"/>
      <c r="P15" s="30"/>
    </row>
    <row r="16" spans="1:16" s="2" customFormat="1" ht="73.5" customHeight="1" thickBot="1" x14ac:dyDescent="0.35">
      <c r="A16" s="79">
        <v>2</v>
      </c>
      <c r="B16" s="80">
        <f>VLOOKUP($B$1&amp;A16,'Lista Zespołów'!$A$4:$E$75,3,FALSE)</f>
        <v>0</v>
      </c>
      <c r="C16" s="85" t="str">
        <f>IF(F15="","",F15)</f>
        <v/>
      </c>
      <c r="D16" s="86" t="str">
        <f>IF(E15="","",E15)</f>
        <v/>
      </c>
      <c r="E16" s="27" t="s">
        <v>16</v>
      </c>
      <c r="F16" s="28" t="s">
        <v>16</v>
      </c>
      <c r="G16" s="23"/>
      <c r="H16" s="31"/>
      <c r="I16" s="23"/>
      <c r="J16" s="31"/>
      <c r="K16" s="23"/>
      <c r="L16" s="31"/>
      <c r="M16" s="23"/>
      <c r="N16" s="31"/>
      <c r="O16" s="23"/>
      <c r="P16" s="31"/>
    </row>
    <row r="17" spans="1:16" s="2" customFormat="1" ht="73.5" customHeight="1" thickBot="1" x14ac:dyDescent="0.35">
      <c r="A17" s="81">
        <v>3</v>
      </c>
      <c r="B17" s="82">
        <f>VLOOKUP($B$1&amp;A17,'Lista Zespołów'!$A$4:$E$75,3,FALSE)</f>
        <v>0</v>
      </c>
      <c r="C17" s="84" t="str">
        <f>IF(H15="","",H15)</f>
        <v/>
      </c>
      <c r="D17" s="87" t="str">
        <f>IF(G15="","",G15)</f>
        <v/>
      </c>
      <c r="E17" s="84" t="str">
        <f>IF(H16="","",H16)</f>
        <v/>
      </c>
      <c r="F17" s="87" t="str">
        <f>IF(G16="","",G16)</f>
        <v/>
      </c>
      <c r="G17" s="29" t="s">
        <v>16</v>
      </c>
      <c r="H17" s="26" t="s">
        <v>16</v>
      </c>
      <c r="I17" s="24"/>
      <c r="J17" s="30"/>
      <c r="K17" s="24"/>
      <c r="L17" s="30"/>
      <c r="M17" s="24"/>
      <c r="N17" s="30"/>
      <c r="O17" s="24"/>
      <c r="P17" s="30"/>
    </row>
    <row r="18" spans="1:16" s="2" customFormat="1" ht="73.5" customHeight="1" thickBot="1" x14ac:dyDescent="0.35">
      <c r="A18" s="79">
        <v>4</v>
      </c>
      <c r="B18" s="80">
        <f>VLOOKUP($B$1&amp;A18,'Lista Zespołów'!$A$4:$E$75,3,FALSE)</f>
        <v>0</v>
      </c>
      <c r="C18" s="85" t="str">
        <f>IF(J15="","",J15)</f>
        <v/>
      </c>
      <c r="D18" s="86" t="str">
        <f>IF(I15="","",I15)</f>
        <v/>
      </c>
      <c r="E18" s="85" t="str">
        <f>IF(J16="","",J16)</f>
        <v/>
      </c>
      <c r="F18" s="86" t="str">
        <f>IF(I16="","",I16)</f>
        <v/>
      </c>
      <c r="G18" s="85" t="str">
        <f>IF(J17="","",J17)</f>
        <v/>
      </c>
      <c r="H18" s="86" t="str">
        <f>IF(I17="","",I17)</f>
        <v/>
      </c>
      <c r="I18" s="27" t="s">
        <v>16</v>
      </c>
      <c r="J18" s="28" t="s">
        <v>16</v>
      </c>
      <c r="K18" s="23"/>
      <c r="L18" s="31"/>
      <c r="M18" s="23"/>
      <c r="N18" s="31"/>
      <c r="O18" s="23"/>
      <c r="P18" s="31"/>
    </row>
    <row r="19" spans="1:16" s="2" customFormat="1" ht="73.5" customHeight="1" thickBot="1" x14ac:dyDescent="0.35">
      <c r="A19" s="79">
        <v>5</v>
      </c>
      <c r="B19" s="83">
        <f>VLOOKUP($B$1&amp;A19,'Lista Zespołów'!$A$4:$E$75,3,FALSE)</f>
        <v>0</v>
      </c>
      <c r="C19" s="85" t="str">
        <f>IF(L15="","",L15)</f>
        <v/>
      </c>
      <c r="D19" s="86" t="str">
        <f>IF(K15="","",K15)</f>
        <v/>
      </c>
      <c r="E19" s="85" t="str">
        <f>IF(L16="","",L16)</f>
        <v/>
      </c>
      <c r="F19" s="86" t="str">
        <f>IF(K16="","",K16)</f>
        <v/>
      </c>
      <c r="G19" s="85" t="str">
        <f>IF(L17="","",L17)</f>
        <v/>
      </c>
      <c r="H19" s="86" t="str">
        <f>IF(K17="","",K17)</f>
        <v/>
      </c>
      <c r="I19" s="85" t="str">
        <f>IF(L18="","",L18)</f>
        <v/>
      </c>
      <c r="J19" s="86" t="str">
        <f>IF(K18="","",K18)</f>
        <v/>
      </c>
      <c r="K19" s="27" t="s">
        <v>16</v>
      </c>
      <c r="L19" s="59" t="s">
        <v>16</v>
      </c>
      <c r="M19" s="24"/>
      <c r="N19" s="30"/>
      <c r="O19" s="23"/>
      <c r="P19" s="31"/>
    </row>
    <row r="20" spans="1:16" s="2" customFormat="1" ht="73.5" customHeight="1" thickBot="1" x14ac:dyDescent="0.35">
      <c r="A20" s="79">
        <v>6</v>
      </c>
      <c r="B20" s="80">
        <f>VLOOKUP($B$1&amp;A20,'Lista Zespołów'!$A$4:$E$75,3,FALSE)</f>
        <v>0</v>
      </c>
      <c r="C20" s="85" t="str">
        <f>IF(N15="","",N15)</f>
        <v/>
      </c>
      <c r="D20" s="86" t="str">
        <f>IF(M15="","",M15)</f>
        <v/>
      </c>
      <c r="E20" s="85" t="str">
        <f>IF(N16="","",N16)</f>
        <v/>
      </c>
      <c r="F20" s="86" t="str">
        <f>IF(M16="","",M16)</f>
        <v/>
      </c>
      <c r="G20" s="85" t="str">
        <f>IF(N17="","",N17)</f>
        <v/>
      </c>
      <c r="H20" s="86" t="str">
        <f>IF(M17="","",M17)</f>
        <v/>
      </c>
      <c r="I20" s="85" t="str">
        <f>IF(N18="","",N18)</f>
        <v/>
      </c>
      <c r="J20" s="86" t="str">
        <f>IF(M18="","",M18)</f>
        <v/>
      </c>
      <c r="K20" s="85" t="str">
        <f>IF(N19="","",N19)</f>
        <v/>
      </c>
      <c r="L20" s="86" t="str">
        <f>IF(M19="","",M19)</f>
        <v/>
      </c>
      <c r="M20" s="27" t="s">
        <v>16</v>
      </c>
      <c r="N20" s="59" t="s">
        <v>16</v>
      </c>
      <c r="O20" s="23"/>
      <c r="P20" s="31"/>
    </row>
    <row r="21" spans="1:16" s="2" customFormat="1" ht="75.75" hidden="1" customHeight="1" thickBot="1" x14ac:dyDescent="0.35">
      <c r="A21" s="20"/>
      <c r="B21" s="21"/>
      <c r="C21" s="22"/>
      <c r="D21" s="32"/>
      <c r="E21" s="22"/>
      <c r="F21" s="32"/>
      <c r="G21" s="22"/>
      <c r="H21" s="32"/>
      <c r="I21" s="22"/>
      <c r="J21" s="32"/>
      <c r="K21" s="22"/>
      <c r="L21" s="32"/>
      <c r="M21" s="22"/>
      <c r="N21" s="32"/>
      <c r="O21" s="27"/>
      <c r="P21" s="28"/>
    </row>
    <row r="22" spans="1:16" s="2" customFormat="1" x14ac:dyDescent="0.3">
      <c r="B22" s="1"/>
      <c r="C22" s="8"/>
    </row>
    <row r="23" spans="1:16" s="2" customFormat="1" x14ac:dyDescent="0.3">
      <c r="B23" s="1"/>
      <c r="C23" s="8"/>
    </row>
    <row r="24" spans="1:16" s="2" customFormat="1" ht="17.399999999999999" x14ac:dyDescent="0.3">
      <c r="A24" s="50">
        <v>1</v>
      </c>
      <c r="B24" s="53">
        <f>VLOOKUP(H24,'Lista Zespołów'!$A$4:$E$75,3,FALSE)</f>
        <v>0</v>
      </c>
      <c r="C24" s="54" t="s">
        <v>21</v>
      </c>
      <c r="D24" s="53">
        <f>VLOOKUP(J24,'Lista Zespołów'!$A$4:$E$75,3,FALSE)</f>
        <v>0</v>
      </c>
      <c r="F24" s="2" t="s">
        <v>22</v>
      </c>
      <c r="G24" s="63">
        <v>1</v>
      </c>
      <c r="H24" s="64" t="str">
        <f>$B$1&amp; 1</f>
        <v>I1</v>
      </c>
      <c r="I24" s="65" t="s">
        <v>21</v>
      </c>
      <c r="J24" s="64" t="str">
        <f>$B$1&amp; 6</f>
        <v>I6</v>
      </c>
    </row>
    <row r="25" spans="1:16" s="2" customFormat="1" ht="17.399999999999999" x14ac:dyDescent="0.3">
      <c r="A25" s="50">
        <v>2</v>
      </c>
      <c r="B25" s="53">
        <f>VLOOKUP(H25,'Lista Zespołów'!$A$4:$E$75,3,FALSE)</f>
        <v>0</v>
      </c>
      <c r="C25" s="54" t="s">
        <v>21</v>
      </c>
      <c r="D25" s="53">
        <f>VLOOKUP(J25,'Lista Zespołów'!$A$4:$E$75,3,FALSE)</f>
        <v>0</v>
      </c>
      <c r="F25" s="2" t="s">
        <v>22</v>
      </c>
      <c r="G25" s="63">
        <v>2</v>
      </c>
      <c r="H25" s="64" t="str">
        <f>$B$1&amp; 2</f>
        <v>I2</v>
      </c>
      <c r="I25" s="65" t="s">
        <v>21</v>
      </c>
      <c r="J25" s="64" t="str">
        <f>$B$1&amp; 5</f>
        <v>I5</v>
      </c>
    </row>
    <row r="26" spans="1:16" s="2" customFormat="1" ht="17.399999999999999" x14ac:dyDescent="0.3">
      <c r="A26" s="50">
        <v>3</v>
      </c>
      <c r="B26" s="53">
        <f>VLOOKUP(H26,'Lista Zespołów'!$A$4:$E$75,3,FALSE)</f>
        <v>0</v>
      </c>
      <c r="C26" s="54" t="s">
        <v>21</v>
      </c>
      <c r="D26" s="53">
        <f>VLOOKUP(J26,'Lista Zespołów'!$A$4:$E$75,3,FALSE)</f>
        <v>0</v>
      </c>
      <c r="F26" s="2" t="s">
        <v>22</v>
      </c>
      <c r="G26" s="63">
        <v>3</v>
      </c>
      <c r="H26" s="64" t="str">
        <f>$B$1&amp; 3</f>
        <v>I3</v>
      </c>
      <c r="I26" s="65" t="s">
        <v>21</v>
      </c>
      <c r="J26" s="66" t="str">
        <f>$B$1&amp; 4</f>
        <v>I4</v>
      </c>
    </row>
    <row r="27" spans="1:16" s="2" customFormat="1" ht="17.399999999999999" x14ac:dyDescent="0.3">
      <c r="A27"/>
      <c r="B27" s="53"/>
      <c r="C27"/>
      <c r="D27"/>
      <c r="G27" s="67"/>
      <c r="H27" s="68"/>
      <c r="I27" s="69"/>
      <c r="J27" s="68"/>
    </row>
    <row r="28" spans="1:16" ht="17.399999999999999" x14ac:dyDescent="0.3">
      <c r="A28" s="50">
        <v>4</v>
      </c>
      <c r="B28" s="53">
        <f>VLOOKUP(H28,'Lista Zespołów'!$A$4:$E$75,3,FALSE)</f>
        <v>0</v>
      </c>
      <c r="C28" s="54" t="s">
        <v>21</v>
      </c>
      <c r="D28" s="53">
        <f>VLOOKUP(J28,'Lista Zespołów'!$A$4:$E$75,3,FALSE)</f>
        <v>0</v>
      </c>
      <c r="F28" s="2" t="s">
        <v>22</v>
      </c>
      <c r="G28" s="63">
        <v>4</v>
      </c>
      <c r="H28" s="64" t="str">
        <f>$B$1&amp; 6</f>
        <v>I6</v>
      </c>
      <c r="I28" s="65" t="s">
        <v>21</v>
      </c>
      <c r="J28" s="64" t="str">
        <f>$B$1&amp; 4</f>
        <v>I4</v>
      </c>
    </row>
    <row r="29" spans="1:16" ht="17.399999999999999" x14ac:dyDescent="0.3">
      <c r="A29" s="50">
        <v>5</v>
      </c>
      <c r="B29" s="53">
        <f>VLOOKUP(H29,'Lista Zespołów'!$A$4:$E$75,3,FALSE)</f>
        <v>0</v>
      </c>
      <c r="C29" s="54" t="s">
        <v>21</v>
      </c>
      <c r="D29" s="53">
        <f>VLOOKUP(J29,'Lista Zespołów'!$A$4:$E$75,3,FALSE)</f>
        <v>0</v>
      </c>
      <c r="F29" s="2" t="s">
        <v>22</v>
      </c>
      <c r="G29" s="63">
        <v>5</v>
      </c>
      <c r="H29" s="64" t="str">
        <f>$B$1&amp; 5</f>
        <v>I5</v>
      </c>
      <c r="I29" s="65" t="s">
        <v>21</v>
      </c>
      <c r="J29" s="64" t="str">
        <f>$B$1&amp; 3</f>
        <v>I3</v>
      </c>
    </row>
    <row r="30" spans="1:16" ht="17.399999999999999" x14ac:dyDescent="0.3">
      <c r="A30" s="50">
        <v>6</v>
      </c>
      <c r="B30" s="53">
        <f>VLOOKUP(H30,'Lista Zespołów'!$A$4:$E$75,3,FALSE)</f>
        <v>0</v>
      </c>
      <c r="C30" s="54" t="s">
        <v>21</v>
      </c>
      <c r="D30" s="53">
        <f>VLOOKUP(J30,'Lista Zespołów'!$A$4:$E$75,3,FALSE)</f>
        <v>0</v>
      </c>
      <c r="F30" s="2" t="s">
        <v>22</v>
      </c>
      <c r="G30" s="70">
        <v>6</v>
      </c>
      <c r="H30" s="68" t="str">
        <f>$B$1&amp; 1</f>
        <v>I1</v>
      </c>
      <c r="I30" s="69" t="s">
        <v>21</v>
      </c>
      <c r="J30" s="68" t="str">
        <f>$B$1&amp; 2</f>
        <v>I2</v>
      </c>
    </row>
    <row r="31" spans="1:16" ht="17.399999999999999" x14ac:dyDescent="0.3">
      <c r="B31" s="53"/>
      <c r="G31" s="67"/>
      <c r="H31" s="68"/>
      <c r="I31" s="69"/>
      <c r="J31" s="68"/>
    </row>
    <row r="32" spans="1:16" ht="17.399999999999999" x14ac:dyDescent="0.3">
      <c r="A32" s="50">
        <v>7</v>
      </c>
      <c r="B32" s="53">
        <f>VLOOKUP(H32,'Lista Zespołów'!$A$4:$E$75,3,FALSE)</f>
        <v>0</v>
      </c>
      <c r="C32" s="54" t="s">
        <v>21</v>
      </c>
      <c r="D32" s="53">
        <f>VLOOKUP(J32,'Lista Zespołów'!$A$4:$E$75,3,FALSE)</f>
        <v>0</v>
      </c>
      <c r="F32" t="s">
        <v>22</v>
      </c>
      <c r="G32" s="63">
        <v>7</v>
      </c>
      <c r="H32" s="64" t="str">
        <f>$B$1&amp; 2</f>
        <v>I2</v>
      </c>
      <c r="I32" s="65" t="s">
        <v>21</v>
      </c>
      <c r="J32" s="64" t="str">
        <f>$B$1&amp; 6</f>
        <v>I6</v>
      </c>
    </row>
    <row r="33" spans="1:10" ht="17.399999999999999" x14ac:dyDescent="0.3">
      <c r="A33" s="50">
        <v>8</v>
      </c>
      <c r="B33" s="53">
        <f>VLOOKUP(H33,'Lista Zespołów'!$A$4:$E$75,3,FALSE)</f>
        <v>0</v>
      </c>
      <c r="C33" s="54" t="s">
        <v>21</v>
      </c>
      <c r="D33" s="53">
        <f>VLOOKUP(J33,'Lista Zespołów'!$A$4:$E$75,3,FALSE)</f>
        <v>0</v>
      </c>
      <c r="F33" t="s">
        <v>22</v>
      </c>
      <c r="G33" s="63">
        <v>8</v>
      </c>
      <c r="H33" s="64" t="str">
        <f>$B$1&amp; 3</f>
        <v>I3</v>
      </c>
      <c r="I33" s="65" t="s">
        <v>21</v>
      </c>
      <c r="J33" s="64" t="str">
        <f>$B$1&amp; 1</f>
        <v>I1</v>
      </c>
    </row>
    <row r="34" spans="1:10" ht="17.399999999999999" x14ac:dyDescent="0.3">
      <c r="A34" s="50">
        <v>9</v>
      </c>
      <c r="B34" s="53">
        <f>VLOOKUP(H34,'Lista Zespołów'!$A$4:$E$75,3,FALSE)</f>
        <v>0</v>
      </c>
      <c r="C34" s="54" t="s">
        <v>21</v>
      </c>
      <c r="D34" s="53">
        <f>VLOOKUP(J34,'Lista Zespołów'!$A$4:$E$75,3,FALSE)</f>
        <v>0</v>
      </c>
      <c r="F34" t="s">
        <v>22</v>
      </c>
      <c r="G34" s="70">
        <v>9</v>
      </c>
      <c r="H34" s="68" t="str">
        <f>$B$1&amp; 4</f>
        <v>I4</v>
      </c>
      <c r="I34" s="69" t="s">
        <v>21</v>
      </c>
      <c r="J34" s="68" t="str">
        <f>$B$1&amp; 5</f>
        <v>I5</v>
      </c>
    </row>
    <row r="35" spans="1:10" ht="17.399999999999999" x14ac:dyDescent="0.3">
      <c r="B35" s="53"/>
      <c r="G35" s="67"/>
      <c r="H35" s="68"/>
      <c r="I35" s="69"/>
      <c r="J35" s="68"/>
    </row>
    <row r="36" spans="1:10" ht="17.399999999999999" x14ac:dyDescent="0.3">
      <c r="A36" s="50">
        <v>10</v>
      </c>
      <c r="B36" s="53">
        <f>VLOOKUP(H36,'Lista Zespołów'!$A$4:$E$75,3,FALSE)</f>
        <v>0</v>
      </c>
      <c r="C36" s="54" t="s">
        <v>21</v>
      </c>
      <c r="D36" s="53">
        <f>VLOOKUP(J36,'Lista Zespołów'!$A$4:$E$75,3,FALSE)</f>
        <v>0</v>
      </c>
      <c r="F36" t="s">
        <v>22</v>
      </c>
      <c r="G36" s="70">
        <v>10</v>
      </c>
      <c r="H36" s="68" t="str">
        <f>$B$1&amp; 6</f>
        <v>I6</v>
      </c>
      <c r="I36" s="69" t="s">
        <v>21</v>
      </c>
      <c r="J36" s="68" t="str">
        <f>$B$1&amp; 5</f>
        <v>I5</v>
      </c>
    </row>
    <row r="37" spans="1:10" ht="17.399999999999999" x14ac:dyDescent="0.3">
      <c r="A37" s="50">
        <v>11</v>
      </c>
      <c r="B37" s="53">
        <f>VLOOKUP(H37,'Lista Zespołów'!$A$4:$E$75,3,FALSE)</f>
        <v>0</v>
      </c>
      <c r="C37" s="54" t="s">
        <v>21</v>
      </c>
      <c r="D37" s="53">
        <f>VLOOKUP(J37,'Lista Zespołów'!$A$4:$E$75,3,FALSE)</f>
        <v>0</v>
      </c>
      <c r="F37" t="s">
        <v>22</v>
      </c>
      <c r="G37" s="70">
        <v>11</v>
      </c>
      <c r="H37" s="68" t="str">
        <f>$B$1&amp; 1</f>
        <v>I1</v>
      </c>
      <c r="I37" s="69" t="s">
        <v>21</v>
      </c>
      <c r="J37" s="68" t="str">
        <f>$B$1&amp; 4</f>
        <v>I4</v>
      </c>
    </row>
    <row r="38" spans="1:10" ht="18" x14ac:dyDescent="0.35">
      <c r="A38" s="50">
        <v>12</v>
      </c>
      <c r="B38" s="53">
        <f>VLOOKUP(H38,'Lista Zespołów'!$A$4:$E$75,3,FALSE)</f>
        <v>0</v>
      </c>
      <c r="C38" s="56" t="s">
        <v>21</v>
      </c>
      <c r="D38" s="53">
        <f>VLOOKUP(J38,'Lista Zespołów'!$A$4:$E$75,3,FALSE)</f>
        <v>0</v>
      </c>
      <c r="F38" t="s">
        <v>22</v>
      </c>
      <c r="G38" s="70">
        <v>12</v>
      </c>
      <c r="H38" s="68" t="str">
        <f>$B$1&amp; 2</f>
        <v>I2</v>
      </c>
      <c r="I38" s="69" t="s">
        <v>21</v>
      </c>
      <c r="J38" s="68" t="str">
        <f>$B$1&amp; 3</f>
        <v>I3</v>
      </c>
    </row>
    <row r="39" spans="1:10" ht="17.399999999999999" x14ac:dyDescent="0.3">
      <c r="B39" s="53"/>
      <c r="G39" s="67"/>
      <c r="H39" s="68"/>
      <c r="I39" s="69"/>
      <c r="J39" s="68"/>
    </row>
    <row r="40" spans="1:10" ht="17.399999999999999" x14ac:dyDescent="0.3">
      <c r="A40" s="50">
        <v>13</v>
      </c>
      <c r="B40" s="53">
        <f>VLOOKUP(H40,'Lista Zespołów'!$A$4:$E$75,3,FALSE)</f>
        <v>0</v>
      </c>
      <c r="C40" s="54" t="s">
        <v>21</v>
      </c>
      <c r="D40" s="53">
        <f>VLOOKUP(J40,'Lista Zespołów'!$A$4:$E$75,3,FALSE)</f>
        <v>0</v>
      </c>
      <c r="F40" t="s">
        <v>22</v>
      </c>
      <c r="G40" s="70">
        <v>13</v>
      </c>
      <c r="H40" s="68" t="str">
        <f>$B$1&amp; 3</f>
        <v>I3</v>
      </c>
      <c r="I40" s="69" t="s">
        <v>21</v>
      </c>
      <c r="J40" s="68" t="str">
        <f>$B$1&amp; 6</f>
        <v>I6</v>
      </c>
    </row>
    <row r="41" spans="1:10" ht="18" x14ac:dyDescent="0.35">
      <c r="A41" s="50">
        <v>14</v>
      </c>
      <c r="B41" s="53">
        <f>VLOOKUP(H41,'Lista Zespołów'!$A$4:$E$75,3,FALSE)</f>
        <v>0</v>
      </c>
      <c r="C41" s="56" t="s">
        <v>21</v>
      </c>
      <c r="D41" s="53">
        <f>VLOOKUP(J41,'Lista Zespołów'!$A$4:$E$75,3,FALSE)</f>
        <v>0</v>
      </c>
      <c r="F41" t="s">
        <v>22</v>
      </c>
      <c r="G41" s="70">
        <v>14</v>
      </c>
      <c r="H41" s="68" t="str">
        <f>$B$1&amp; 4</f>
        <v>I4</v>
      </c>
      <c r="I41" s="69" t="s">
        <v>21</v>
      </c>
      <c r="J41" s="68" t="str">
        <f>$B$1&amp; 2</f>
        <v>I2</v>
      </c>
    </row>
    <row r="42" spans="1:10" ht="18" x14ac:dyDescent="0.35">
      <c r="A42" s="50">
        <v>15</v>
      </c>
      <c r="B42" s="53">
        <f>VLOOKUP(H42,'Lista Zespołów'!$A$4:$E$75,3,FALSE)</f>
        <v>0</v>
      </c>
      <c r="C42" s="58" t="s">
        <v>21</v>
      </c>
      <c r="D42" s="53">
        <f>VLOOKUP(J42,'Lista Zespołów'!$A$4:$E$75,3,FALSE)</f>
        <v>0</v>
      </c>
      <c r="F42" t="s">
        <v>22</v>
      </c>
      <c r="G42" s="70">
        <v>15</v>
      </c>
      <c r="H42" s="68" t="str">
        <f>$B$1&amp; 5</f>
        <v>I5</v>
      </c>
      <c r="I42" s="69" t="s">
        <v>21</v>
      </c>
      <c r="J42" s="68" t="str">
        <f>$B$1&amp; 1</f>
        <v>I1</v>
      </c>
    </row>
    <row r="43" spans="1:10" x14ac:dyDescent="0.3">
      <c r="B43" s="57"/>
      <c r="C43" s="57"/>
      <c r="D43" s="57"/>
    </row>
    <row r="44" spans="1:10" ht="18" x14ac:dyDescent="0.35">
      <c r="A44" s="50"/>
      <c r="B44" s="55"/>
      <c r="C44" s="56"/>
      <c r="D44" s="55"/>
      <c r="G44" s="50"/>
      <c r="H44" s="51"/>
      <c r="I44" s="52"/>
      <c r="J44" s="51"/>
    </row>
    <row r="45" spans="1:10" ht="18" x14ac:dyDescent="0.35">
      <c r="A45" s="50"/>
      <c r="B45" s="55"/>
      <c r="C45" s="56"/>
      <c r="D45" s="55"/>
      <c r="G45" s="50"/>
      <c r="H45" s="51"/>
      <c r="I45" s="52"/>
      <c r="J45" s="51"/>
    </row>
    <row r="46" spans="1:10" ht="18" x14ac:dyDescent="0.35">
      <c r="A46" s="50"/>
      <c r="B46" s="53"/>
      <c r="C46" s="54"/>
      <c r="D46" s="53"/>
      <c r="G46" s="50"/>
      <c r="H46" s="51"/>
      <c r="I46" s="52"/>
      <c r="J46" s="51"/>
    </row>
    <row r="48" spans="1:10" ht="18" x14ac:dyDescent="0.35">
      <c r="A48" s="50"/>
      <c r="B48" s="53"/>
      <c r="C48" s="54"/>
      <c r="D48" s="53"/>
      <c r="G48" s="50"/>
      <c r="H48" s="51"/>
      <c r="I48" s="52"/>
      <c r="J48" s="51"/>
    </row>
    <row r="49" spans="1:10" ht="18" x14ac:dyDescent="0.35">
      <c r="A49" s="50"/>
      <c r="B49" s="55"/>
      <c r="C49" s="56"/>
      <c r="D49" s="55"/>
      <c r="G49" s="50"/>
      <c r="H49" s="51"/>
      <c r="I49" s="52"/>
      <c r="J49" s="51"/>
    </row>
    <row r="50" spans="1:10" ht="18" x14ac:dyDescent="0.35">
      <c r="A50" s="50"/>
      <c r="B50" s="51"/>
      <c r="C50" s="52"/>
      <c r="D50" s="51"/>
      <c r="G50" s="50"/>
      <c r="H50" s="51"/>
      <c r="I50" s="52"/>
      <c r="J50" s="51"/>
    </row>
  </sheetData>
  <protectedRanges>
    <protectedRange password="CF7A" sqref="C16:D16" name="Rozstęp1_1"/>
  </protectedRanges>
  <mergeCells count="16">
    <mergeCell ref="K3:L9"/>
    <mergeCell ref="A12:N12"/>
    <mergeCell ref="C13:D13"/>
    <mergeCell ref="E13:F13"/>
    <mergeCell ref="G13:H13"/>
    <mergeCell ref="I13:J13"/>
    <mergeCell ref="K13:L13"/>
    <mergeCell ref="M13:N13"/>
    <mergeCell ref="O13:P13"/>
    <mergeCell ref="C14:D14"/>
    <mergeCell ref="E14:F14"/>
    <mergeCell ref="G14:H14"/>
    <mergeCell ref="I14:J14"/>
    <mergeCell ref="K14:L14"/>
    <mergeCell ref="M14:N14"/>
    <mergeCell ref="O14:P14"/>
  </mergeCells>
  <pageMargins left="0.70866141732283472" right="0.70866141732283472" top="0.74803149606299213" bottom="0.74803149606299213" header="0.31496062992125984" footer="0.31496062992125984"/>
  <pageSetup paperSize="9" scale="48" orientation="landscape" r:id="rId1"/>
  <headerFooter>
    <oddFooter>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0"/>
  <sheetViews>
    <sheetView showGridLines="0" topLeftCell="A4" zoomScale="55" zoomScaleNormal="55" workbookViewId="0">
      <selection activeCell="F15" sqref="E15:F15"/>
    </sheetView>
  </sheetViews>
  <sheetFormatPr defaultRowHeight="14.4" x14ac:dyDescent="0.3"/>
  <cols>
    <col min="1" max="1" width="9.6640625" customWidth="1"/>
    <col min="2" max="2" width="51" bestFit="1" customWidth="1"/>
    <col min="3" max="11" width="15.88671875" customWidth="1"/>
    <col min="12" max="12" width="15.5546875" customWidth="1"/>
    <col min="13" max="14" width="15.88671875" customWidth="1"/>
    <col min="15" max="16" width="15.88671875" hidden="1" customWidth="1"/>
  </cols>
  <sheetData>
    <row r="1" spans="1:16" ht="29.4" thickBot="1" x14ac:dyDescent="0.35">
      <c r="A1" s="40" t="s">
        <v>2</v>
      </c>
      <c r="B1" s="39" t="s">
        <v>28</v>
      </c>
      <c r="D1" s="43" t="s">
        <v>19</v>
      </c>
      <c r="E1" s="42">
        <v>2</v>
      </c>
      <c r="F1" s="44" t="s">
        <v>20</v>
      </c>
      <c r="G1" s="41">
        <v>0</v>
      </c>
    </row>
    <row r="2" spans="1:16" ht="21.6" thickBot="1" x14ac:dyDescent="0.45">
      <c r="A2" s="3" t="str">
        <f>"Tabela grupy "&amp;B1</f>
        <v>Tabela grupy J</v>
      </c>
      <c r="J2" s="3"/>
    </row>
    <row r="3" spans="1:16" ht="26.25" customHeight="1" x14ac:dyDescent="0.5">
      <c r="A3" s="45" t="s">
        <v>9</v>
      </c>
      <c r="B3" s="46" t="s">
        <v>1</v>
      </c>
      <c r="C3" s="47" t="s">
        <v>10</v>
      </c>
      <c r="D3" s="48" t="s">
        <v>11</v>
      </c>
      <c r="E3" s="48" t="s">
        <v>12</v>
      </c>
      <c r="F3" s="48" t="s">
        <v>18</v>
      </c>
      <c r="G3" s="48" t="s">
        <v>13</v>
      </c>
      <c r="H3" s="48" t="s">
        <v>14</v>
      </c>
      <c r="I3" s="49" t="s">
        <v>15</v>
      </c>
      <c r="K3" s="140" t="str">
        <f>_xlnm.Criteria</f>
        <v>J</v>
      </c>
      <c r="L3" s="141"/>
      <c r="M3" s="72"/>
    </row>
    <row r="4" spans="1:16" s="2" customFormat="1" ht="26.25" customHeight="1" x14ac:dyDescent="0.5">
      <c r="A4" s="12">
        <v>1</v>
      </c>
      <c r="B4" s="13">
        <f>VLOOKUP($B$1&amp;A4,'Lista Zespołów'!$A$4:$E$75,3,FALSE)</f>
        <v>0</v>
      </c>
      <c r="C4" s="36">
        <f t="shared" ref="C4:C7" si="0">D4*$E$1+E4*$G$1</f>
        <v>0</v>
      </c>
      <c r="D4" s="37">
        <f t="shared" ref="D4:D9" si="1">IF($C15&gt;$D15,1,0)+IF($E15&gt;$F15,1,0)+IF($G15&gt;$H15,1,0)+IF($I15&gt;$J15,1,0)+IF($K15&gt;$L15,1,0)+IF($M15&gt;$N15,1,0)+IF($O15&gt;$P15,1,0)</f>
        <v>0</v>
      </c>
      <c r="E4" s="37">
        <f t="shared" ref="E4:E9" si="2">IF($C15&lt;$D15,1,0)+IF($E15&lt;$F15,1,0)+IF($G15&lt;$H15,1,0)+IF($I15&lt;$J15,1,0)+IF($K15&lt;$L15,1,0)+IF($M15&lt;$N15,1,0)+IF($O15&lt;$P15,1,0)</f>
        <v>0</v>
      </c>
      <c r="F4" s="37">
        <f t="shared" ref="F4:F7" si="3">E4+D4</f>
        <v>0</v>
      </c>
      <c r="G4" s="37">
        <f>SUM(D$15:D$21)</f>
        <v>0</v>
      </c>
      <c r="H4" s="37">
        <f>SUM(C$15:C$21)</f>
        <v>0</v>
      </c>
      <c r="I4" s="38">
        <f t="shared" ref="I4:I7" si="4">IFERROR(G4/H4,0)</f>
        <v>0</v>
      </c>
      <c r="K4" s="141"/>
      <c r="L4" s="141"/>
      <c r="M4" s="72"/>
    </row>
    <row r="5" spans="1:16" s="2" customFormat="1" ht="26.25" customHeight="1" x14ac:dyDescent="0.5">
      <c r="A5" s="14">
        <v>2</v>
      </c>
      <c r="B5" s="15">
        <f>VLOOKUP($B$1&amp;A5,'Lista Zespołów'!$A$4:$E$75,3,FALSE)</f>
        <v>0</v>
      </c>
      <c r="C5" s="33">
        <f t="shared" si="0"/>
        <v>0</v>
      </c>
      <c r="D5" s="34">
        <f t="shared" si="1"/>
        <v>0</v>
      </c>
      <c r="E5" s="34">
        <f t="shared" si="2"/>
        <v>0</v>
      </c>
      <c r="F5" s="34">
        <f t="shared" si="3"/>
        <v>0</v>
      </c>
      <c r="G5" s="34">
        <f>SUM(F$15:F$21)</f>
        <v>0</v>
      </c>
      <c r="H5" s="34">
        <f>SUM(E$15:E$21)</f>
        <v>0</v>
      </c>
      <c r="I5" s="35">
        <f t="shared" si="4"/>
        <v>0</v>
      </c>
      <c r="K5" s="141"/>
      <c r="L5" s="141"/>
      <c r="M5" s="72"/>
    </row>
    <row r="6" spans="1:16" s="2" customFormat="1" ht="26.25" customHeight="1" x14ac:dyDescent="0.5">
      <c r="A6" s="12">
        <v>3</v>
      </c>
      <c r="B6" s="13">
        <f>VLOOKUP($B$1&amp;A6,'Lista Zespołów'!$A$4:$E$75,3,FALSE)</f>
        <v>0</v>
      </c>
      <c r="C6" s="36">
        <f t="shared" si="0"/>
        <v>0</v>
      </c>
      <c r="D6" s="37">
        <f t="shared" si="1"/>
        <v>0</v>
      </c>
      <c r="E6" s="37">
        <f t="shared" si="2"/>
        <v>0</v>
      </c>
      <c r="F6" s="37">
        <f t="shared" si="3"/>
        <v>0</v>
      </c>
      <c r="G6" s="37">
        <f>SUM(H$15:H$21)</f>
        <v>0</v>
      </c>
      <c r="H6" s="37">
        <f>SUM(G$15:G$21)</f>
        <v>0</v>
      </c>
      <c r="I6" s="38">
        <f t="shared" si="4"/>
        <v>0</v>
      </c>
      <c r="K6" s="141"/>
      <c r="L6" s="141"/>
      <c r="M6" s="72"/>
    </row>
    <row r="7" spans="1:16" s="2" customFormat="1" ht="26.25" customHeight="1" x14ac:dyDescent="0.5">
      <c r="A7" s="14">
        <v>4</v>
      </c>
      <c r="B7" s="15">
        <f>VLOOKUP($B$1&amp;A7,'Lista Zespołów'!$A$4:$E$75,3,FALSE)</f>
        <v>0</v>
      </c>
      <c r="C7" s="33">
        <f t="shared" si="0"/>
        <v>0</v>
      </c>
      <c r="D7" s="34">
        <f t="shared" si="1"/>
        <v>0</v>
      </c>
      <c r="E7" s="34">
        <f t="shared" si="2"/>
        <v>0</v>
      </c>
      <c r="F7" s="34">
        <f t="shared" si="3"/>
        <v>0</v>
      </c>
      <c r="G7" s="34">
        <f>SUM(J$15:J$21)</f>
        <v>0</v>
      </c>
      <c r="H7" s="34">
        <f>SUM(I$15:I$21)</f>
        <v>0</v>
      </c>
      <c r="I7" s="35">
        <f t="shared" si="4"/>
        <v>0</v>
      </c>
      <c r="K7" s="141"/>
      <c r="L7" s="141"/>
      <c r="M7" s="72"/>
    </row>
    <row r="8" spans="1:16" s="2" customFormat="1" ht="26.25" customHeight="1" x14ac:dyDescent="0.5">
      <c r="A8" s="12">
        <v>5</v>
      </c>
      <c r="B8" s="13">
        <f>VLOOKUP($B$1&amp;A8,'Lista Zespołów'!$A$4:$E$75,3,FALSE)</f>
        <v>0</v>
      </c>
      <c r="C8" s="36">
        <f>D8*$E$1+E8*$G$1</f>
        <v>0</v>
      </c>
      <c r="D8" s="37">
        <f t="shared" si="1"/>
        <v>0</v>
      </c>
      <c r="E8" s="37">
        <f t="shared" si="2"/>
        <v>0</v>
      </c>
      <c r="F8" s="37">
        <f>E8+D8</f>
        <v>0</v>
      </c>
      <c r="G8" s="37">
        <f>SUM(L$15:L$21)</f>
        <v>0</v>
      </c>
      <c r="H8" s="37">
        <f>SUM(K$15:K$21)</f>
        <v>0</v>
      </c>
      <c r="I8" s="38">
        <f>IFERROR(G8/H8,0)</f>
        <v>0</v>
      </c>
      <c r="K8" s="141"/>
      <c r="L8" s="141"/>
      <c r="M8" s="72"/>
    </row>
    <row r="9" spans="1:16" s="2" customFormat="1" ht="26.25" customHeight="1" x14ac:dyDescent="0.5">
      <c r="A9" s="14">
        <v>6</v>
      </c>
      <c r="B9" s="15">
        <f>VLOOKUP($B$1&amp;A9,'Lista Zespołów'!$A$4:$E$75,3,FALSE)</f>
        <v>0</v>
      </c>
      <c r="C9" s="33">
        <f t="shared" ref="C9" si="5">D9*$E$1+E9*$G$1</f>
        <v>0</v>
      </c>
      <c r="D9" s="34">
        <f t="shared" si="1"/>
        <v>0</v>
      </c>
      <c r="E9" s="34">
        <f t="shared" si="2"/>
        <v>0</v>
      </c>
      <c r="F9" s="34">
        <f t="shared" ref="F9" si="6">E9+D9</f>
        <v>0</v>
      </c>
      <c r="G9" s="34">
        <f>SUM(N$15:N$21)</f>
        <v>0</v>
      </c>
      <c r="H9" s="34">
        <f>SUM(M$15:M$21)</f>
        <v>0</v>
      </c>
      <c r="I9" s="35">
        <f t="shared" ref="I9" si="7">IFERROR(G9/H9,0)</f>
        <v>0</v>
      </c>
      <c r="K9" s="141"/>
      <c r="L9" s="141"/>
      <c r="M9" s="72"/>
    </row>
    <row r="10" spans="1:16" s="2" customFormat="1" x14ac:dyDescent="0.3">
      <c r="A10" s="10"/>
      <c r="B10" s="1"/>
      <c r="C10" s="8"/>
    </row>
    <row r="11" spans="1:16" s="2" customFormat="1" ht="21" x14ac:dyDescent="0.4">
      <c r="A11" s="3" t="str">
        <f>"Mecze grupy "&amp;$B$1</f>
        <v>Mecze grupy J</v>
      </c>
      <c r="B11"/>
      <c r="C11"/>
      <c r="D11" s="3"/>
      <c r="E11"/>
      <c r="F11"/>
      <c r="G11"/>
      <c r="H11"/>
      <c r="I11"/>
      <c r="J11"/>
      <c r="K11"/>
      <c r="L11"/>
      <c r="M11"/>
      <c r="N11"/>
    </row>
    <row r="12" spans="1:16" s="2" customFormat="1" ht="18.75" customHeight="1" thickBot="1" x14ac:dyDescent="0.35">
      <c r="A12" s="133" t="s">
        <v>17</v>
      </c>
      <c r="B12" s="134"/>
      <c r="C12" s="134"/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N12" s="134"/>
    </row>
    <row r="13" spans="1:16" s="2" customFormat="1" ht="25.8" x14ac:dyDescent="0.5">
      <c r="A13" s="16" t="s">
        <v>9</v>
      </c>
      <c r="B13" s="18"/>
      <c r="C13" s="135">
        <v>1</v>
      </c>
      <c r="D13" s="136"/>
      <c r="E13" s="135">
        <v>2</v>
      </c>
      <c r="F13" s="136"/>
      <c r="G13" s="135">
        <v>3</v>
      </c>
      <c r="H13" s="136"/>
      <c r="I13" s="135">
        <v>4</v>
      </c>
      <c r="J13" s="136"/>
      <c r="K13" s="135">
        <v>5</v>
      </c>
      <c r="L13" s="136"/>
      <c r="M13" s="128">
        <v>6</v>
      </c>
      <c r="N13" s="129"/>
      <c r="O13" s="128"/>
      <c r="P13" s="129"/>
    </row>
    <row r="14" spans="1:16" s="2" customFormat="1" ht="51.75" customHeight="1" thickBot="1" x14ac:dyDescent="0.55000000000000004">
      <c r="A14" s="17"/>
      <c r="B14" s="71" t="s">
        <v>1</v>
      </c>
      <c r="C14" s="142">
        <f>VLOOKUP($B$1&amp;C13,'Lista Zespołów'!$A$4:$E$75,3,FALSE)</f>
        <v>0</v>
      </c>
      <c r="D14" s="143"/>
      <c r="E14" s="142">
        <f>VLOOKUP($B$1&amp;E13,'Lista Zespołów'!$A$4:$E$75,3,FALSE)</f>
        <v>0</v>
      </c>
      <c r="F14" s="143"/>
      <c r="G14" s="142">
        <f>VLOOKUP($B$1&amp;G13,'Lista Zespołów'!$A$4:$E$75,3,FALSE)</f>
        <v>0</v>
      </c>
      <c r="H14" s="143"/>
      <c r="I14" s="142">
        <f>VLOOKUP($B$1&amp;I13,'Lista Zespołów'!$A$4:$E$75,3,FALSE)</f>
        <v>0</v>
      </c>
      <c r="J14" s="143"/>
      <c r="K14" s="144">
        <f>VLOOKUP($B$1&amp;K13,'Lista Zespołów'!$A$4:$E$75,3,FALSE)</f>
        <v>0</v>
      </c>
      <c r="L14" s="145"/>
      <c r="M14" s="142">
        <f>VLOOKUP($B$1&amp;M13,'Lista Zespołów'!$A$4:$E$75,3,FALSE)</f>
        <v>0</v>
      </c>
      <c r="N14" s="143"/>
      <c r="O14" s="126"/>
      <c r="P14" s="127"/>
    </row>
    <row r="15" spans="1:16" s="2" customFormat="1" ht="73.5" customHeight="1" thickBot="1" x14ac:dyDescent="0.35">
      <c r="A15" s="77">
        <v>1</v>
      </c>
      <c r="B15" s="78">
        <f>VLOOKUP($B$1&amp;A15,'Lista Zespołów'!$A$4:$E$75,3,FALSE)</f>
        <v>0</v>
      </c>
      <c r="C15" s="25" t="s">
        <v>16</v>
      </c>
      <c r="D15" s="26" t="s">
        <v>16</v>
      </c>
      <c r="E15" s="19"/>
      <c r="F15" s="30"/>
      <c r="G15" s="19"/>
      <c r="H15" s="30"/>
      <c r="I15" s="19"/>
      <c r="J15" s="30"/>
      <c r="K15" s="19"/>
      <c r="L15" s="30"/>
      <c r="M15" s="19"/>
      <c r="N15" s="30"/>
      <c r="O15" s="19"/>
      <c r="P15" s="30"/>
    </row>
    <row r="16" spans="1:16" s="2" customFormat="1" ht="73.5" customHeight="1" thickBot="1" x14ac:dyDescent="0.35">
      <c r="A16" s="79">
        <v>2</v>
      </c>
      <c r="B16" s="80">
        <f>VLOOKUP($B$1&amp;A16,'Lista Zespołów'!$A$4:$E$75,3,FALSE)</f>
        <v>0</v>
      </c>
      <c r="C16" s="85" t="str">
        <f>IF(F15="","",F15)</f>
        <v/>
      </c>
      <c r="D16" s="86" t="str">
        <f>IF(E15="","",E15)</f>
        <v/>
      </c>
      <c r="E16" s="27" t="s">
        <v>16</v>
      </c>
      <c r="F16" s="28" t="s">
        <v>16</v>
      </c>
      <c r="G16" s="23"/>
      <c r="H16" s="31"/>
      <c r="I16" s="23"/>
      <c r="J16" s="31"/>
      <c r="K16" s="23"/>
      <c r="L16" s="31"/>
      <c r="M16" s="23"/>
      <c r="N16" s="31"/>
      <c r="O16" s="23"/>
      <c r="P16" s="31"/>
    </row>
    <row r="17" spans="1:16" s="2" customFormat="1" ht="73.5" customHeight="1" thickBot="1" x14ac:dyDescent="0.35">
      <c r="A17" s="81">
        <v>3</v>
      </c>
      <c r="B17" s="82">
        <f>VLOOKUP($B$1&amp;A17,'Lista Zespołów'!$A$4:$E$75,3,FALSE)</f>
        <v>0</v>
      </c>
      <c r="C17" s="84" t="str">
        <f>IF(H15="","",H15)</f>
        <v/>
      </c>
      <c r="D17" s="87" t="str">
        <f>IF(G15="","",G15)</f>
        <v/>
      </c>
      <c r="E17" s="84" t="str">
        <f>IF(H16="","",H16)</f>
        <v/>
      </c>
      <c r="F17" s="87" t="str">
        <f>IF(G16="","",G16)</f>
        <v/>
      </c>
      <c r="G17" s="29" t="s">
        <v>16</v>
      </c>
      <c r="H17" s="26" t="s">
        <v>16</v>
      </c>
      <c r="I17" s="24"/>
      <c r="J17" s="30"/>
      <c r="K17" s="24"/>
      <c r="L17" s="30"/>
      <c r="M17" s="24"/>
      <c r="N17" s="30"/>
      <c r="O17" s="24"/>
      <c r="P17" s="30"/>
    </row>
    <row r="18" spans="1:16" s="2" customFormat="1" ht="73.5" customHeight="1" thickBot="1" x14ac:dyDescent="0.35">
      <c r="A18" s="79">
        <v>4</v>
      </c>
      <c r="B18" s="80">
        <f>VLOOKUP($B$1&amp;A18,'Lista Zespołów'!$A$4:$E$75,3,FALSE)</f>
        <v>0</v>
      </c>
      <c r="C18" s="85" t="str">
        <f>IF(J15="","",J15)</f>
        <v/>
      </c>
      <c r="D18" s="86" t="str">
        <f>IF(I15="","",I15)</f>
        <v/>
      </c>
      <c r="E18" s="85" t="str">
        <f>IF(J16="","",J16)</f>
        <v/>
      </c>
      <c r="F18" s="86" t="str">
        <f>IF(I16="","",I16)</f>
        <v/>
      </c>
      <c r="G18" s="85" t="str">
        <f>IF(J17="","",J17)</f>
        <v/>
      </c>
      <c r="H18" s="86" t="str">
        <f>IF(I17="","",I17)</f>
        <v/>
      </c>
      <c r="I18" s="27" t="s">
        <v>16</v>
      </c>
      <c r="J18" s="28" t="s">
        <v>16</v>
      </c>
      <c r="K18" s="23"/>
      <c r="L18" s="31"/>
      <c r="M18" s="23"/>
      <c r="N18" s="31"/>
      <c r="O18" s="23"/>
      <c r="P18" s="31"/>
    </row>
    <row r="19" spans="1:16" s="2" customFormat="1" ht="73.5" customHeight="1" thickBot="1" x14ac:dyDescent="0.35">
      <c r="A19" s="79">
        <v>5</v>
      </c>
      <c r="B19" s="83">
        <f>VLOOKUP($B$1&amp;A19,'Lista Zespołów'!$A$4:$E$75,3,FALSE)</f>
        <v>0</v>
      </c>
      <c r="C19" s="85" t="str">
        <f>IF(L15="","",L15)</f>
        <v/>
      </c>
      <c r="D19" s="86" t="str">
        <f>IF(K15="","",K15)</f>
        <v/>
      </c>
      <c r="E19" s="85" t="str">
        <f>IF(L16="","",L16)</f>
        <v/>
      </c>
      <c r="F19" s="86" t="str">
        <f>IF(K16="","",K16)</f>
        <v/>
      </c>
      <c r="G19" s="85" t="str">
        <f>IF(L17="","",L17)</f>
        <v/>
      </c>
      <c r="H19" s="86" t="str">
        <f>IF(K17="","",K17)</f>
        <v/>
      </c>
      <c r="I19" s="85" t="str">
        <f>IF(L18="","",L18)</f>
        <v/>
      </c>
      <c r="J19" s="86" t="str">
        <f>IF(K18="","",K18)</f>
        <v/>
      </c>
      <c r="K19" s="27" t="s">
        <v>16</v>
      </c>
      <c r="L19" s="59" t="s">
        <v>16</v>
      </c>
      <c r="M19" s="24"/>
      <c r="N19" s="30"/>
      <c r="O19" s="23"/>
      <c r="P19" s="31"/>
    </row>
    <row r="20" spans="1:16" s="2" customFormat="1" ht="73.5" customHeight="1" thickBot="1" x14ac:dyDescent="0.35">
      <c r="A20" s="79">
        <v>6</v>
      </c>
      <c r="B20" s="80">
        <f>VLOOKUP($B$1&amp;A20,'Lista Zespołów'!$A$4:$E$75,3,FALSE)</f>
        <v>0</v>
      </c>
      <c r="C20" s="85" t="str">
        <f>IF(N15="","",N15)</f>
        <v/>
      </c>
      <c r="D20" s="86" t="str">
        <f>IF(M15="","",M15)</f>
        <v/>
      </c>
      <c r="E20" s="85" t="str">
        <f>IF(N16="","",N16)</f>
        <v/>
      </c>
      <c r="F20" s="86" t="str">
        <f>IF(M16="","",M16)</f>
        <v/>
      </c>
      <c r="G20" s="85" t="str">
        <f>IF(N17="","",N17)</f>
        <v/>
      </c>
      <c r="H20" s="86" t="str">
        <f>IF(M17="","",M17)</f>
        <v/>
      </c>
      <c r="I20" s="85" t="str">
        <f>IF(N18="","",N18)</f>
        <v/>
      </c>
      <c r="J20" s="86" t="str">
        <f>IF(M18="","",M18)</f>
        <v/>
      </c>
      <c r="K20" s="85" t="str">
        <f>IF(N19="","",N19)</f>
        <v/>
      </c>
      <c r="L20" s="86" t="str">
        <f>IF(M19="","",M19)</f>
        <v/>
      </c>
      <c r="M20" s="27" t="s">
        <v>16</v>
      </c>
      <c r="N20" s="59" t="s">
        <v>16</v>
      </c>
      <c r="O20" s="23"/>
      <c r="P20" s="31"/>
    </row>
    <row r="21" spans="1:16" s="2" customFormat="1" ht="75.75" hidden="1" customHeight="1" thickBot="1" x14ac:dyDescent="0.35">
      <c r="A21" s="20"/>
      <c r="B21" s="21"/>
      <c r="C21" s="22"/>
      <c r="D21" s="32"/>
      <c r="E21" s="22"/>
      <c r="F21" s="32"/>
      <c r="G21" s="22"/>
      <c r="H21" s="32"/>
      <c r="I21" s="22"/>
      <c r="J21" s="32"/>
      <c r="K21" s="22"/>
      <c r="L21" s="32"/>
      <c r="M21" s="22"/>
      <c r="N21" s="32"/>
      <c r="O21" s="27"/>
      <c r="P21" s="28"/>
    </row>
    <row r="22" spans="1:16" s="2" customFormat="1" x14ac:dyDescent="0.3">
      <c r="B22" s="1"/>
      <c r="C22" s="8"/>
    </row>
    <row r="23" spans="1:16" s="2" customFormat="1" x14ac:dyDescent="0.3">
      <c r="B23" s="1"/>
      <c r="C23" s="8"/>
    </row>
    <row r="24" spans="1:16" s="2" customFormat="1" ht="17.399999999999999" x14ac:dyDescent="0.3">
      <c r="A24" s="50">
        <v>1</v>
      </c>
      <c r="B24" s="53">
        <f>VLOOKUP(H24,'Lista Zespołów'!$A$4:$E$75,3,FALSE)</f>
        <v>0</v>
      </c>
      <c r="C24" s="54" t="s">
        <v>21</v>
      </c>
      <c r="D24" s="53">
        <f>VLOOKUP(J24,'Lista Zespołów'!$A$4:$E$75,3,FALSE)</f>
        <v>0</v>
      </c>
      <c r="F24" s="2" t="s">
        <v>22</v>
      </c>
      <c r="G24" s="63">
        <v>1</v>
      </c>
      <c r="H24" s="64" t="str">
        <f>$B$1&amp; 1</f>
        <v>J1</v>
      </c>
      <c r="I24" s="65" t="s">
        <v>21</v>
      </c>
      <c r="J24" s="64" t="str">
        <f>$B$1&amp; 6</f>
        <v>J6</v>
      </c>
    </row>
    <row r="25" spans="1:16" s="2" customFormat="1" ht="17.399999999999999" x14ac:dyDescent="0.3">
      <c r="A25" s="50">
        <v>2</v>
      </c>
      <c r="B25" s="53">
        <f>VLOOKUP(H25,'Lista Zespołów'!$A$4:$E$75,3,FALSE)</f>
        <v>0</v>
      </c>
      <c r="C25" s="54" t="s">
        <v>21</v>
      </c>
      <c r="D25" s="53">
        <f>VLOOKUP(J25,'Lista Zespołów'!$A$4:$E$75,3,FALSE)</f>
        <v>0</v>
      </c>
      <c r="F25" s="2" t="s">
        <v>22</v>
      </c>
      <c r="G25" s="63">
        <v>2</v>
      </c>
      <c r="H25" s="64" t="str">
        <f>$B$1&amp; 2</f>
        <v>J2</v>
      </c>
      <c r="I25" s="65" t="s">
        <v>21</v>
      </c>
      <c r="J25" s="64" t="str">
        <f>$B$1&amp; 5</f>
        <v>J5</v>
      </c>
    </row>
    <row r="26" spans="1:16" s="2" customFormat="1" ht="17.399999999999999" x14ac:dyDescent="0.3">
      <c r="A26" s="50">
        <v>3</v>
      </c>
      <c r="B26" s="53">
        <f>VLOOKUP(H26,'Lista Zespołów'!$A$4:$E$75,3,FALSE)</f>
        <v>0</v>
      </c>
      <c r="C26" s="54" t="s">
        <v>21</v>
      </c>
      <c r="D26" s="53">
        <f>VLOOKUP(J26,'Lista Zespołów'!$A$4:$E$75,3,FALSE)</f>
        <v>0</v>
      </c>
      <c r="F26" s="2" t="s">
        <v>22</v>
      </c>
      <c r="G26" s="63">
        <v>3</v>
      </c>
      <c r="H26" s="64" t="str">
        <f>$B$1&amp; 3</f>
        <v>J3</v>
      </c>
      <c r="I26" s="65" t="s">
        <v>21</v>
      </c>
      <c r="J26" s="66" t="str">
        <f>$B$1&amp; 4</f>
        <v>J4</v>
      </c>
    </row>
    <row r="27" spans="1:16" s="2" customFormat="1" ht="17.399999999999999" x14ac:dyDescent="0.3">
      <c r="A27"/>
      <c r="B27" s="53"/>
      <c r="C27"/>
      <c r="D27"/>
      <c r="G27" s="67"/>
      <c r="H27" s="68"/>
      <c r="I27" s="69"/>
      <c r="J27" s="68"/>
    </row>
    <row r="28" spans="1:16" ht="17.399999999999999" x14ac:dyDescent="0.3">
      <c r="A28" s="50">
        <v>4</v>
      </c>
      <c r="B28" s="53">
        <f>VLOOKUP(H28,'Lista Zespołów'!$A$4:$E$75,3,FALSE)</f>
        <v>0</v>
      </c>
      <c r="C28" s="54" t="s">
        <v>21</v>
      </c>
      <c r="D28" s="53">
        <f>VLOOKUP(J28,'Lista Zespołów'!$A$4:$E$75,3,FALSE)</f>
        <v>0</v>
      </c>
      <c r="F28" s="2" t="s">
        <v>22</v>
      </c>
      <c r="G28" s="63">
        <v>4</v>
      </c>
      <c r="H28" s="64" t="str">
        <f>$B$1&amp; 6</f>
        <v>J6</v>
      </c>
      <c r="I28" s="65" t="s">
        <v>21</v>
      </c>
      <c r="J28" s="64" t="str">
        <f>$B$1&amp; 4</f>
        <v>J4</v>
      </c>
    </row>
    <row r="29" spans="1:16" ht="17.399999999999999" x14ac:dyDescent="0.3">
      <c r="A29" s="50">
        <v>5</v>
      </c>
      <c r="B29" s="53">
        <f>VLOOKUP(H29,'Lista Zespołów'!$A$4:$E$75,3,FALSE)</f>
        <v>0</v>
      </c>
      <c r="C29" s="54" t="s">
        <v>21</v>
      </c>
      <c r="D29" s="53">
        <f>VLOOKUP(J29,'Lista Zespołów'!$A$4:$E$75,3,FALSE)</f>
        <v>0</v>
      </c>
      <c r="F29" s="2" t="s">
        <v>22</v>
      </c>
      <c r="G29" s="63">
        <v>5</v>
      </c>
      <c r="H29" s="64" t="str">
        <f>$B$1&amp; 5</f>
        <v>J5</v>
      </c>
      <c r="I29" s="65" t="s">
        <v>21</v>
      </c>
      <c r="J29" s="64" t="str">
        <f>$B$1&amp; 3</f>
        <v>J3</v>
      </c>
    </row>
    <row r="30" spans="1:16" ht="17.399999999999999" x14ac:dyDescent="0.3">
      <c r="A30" s="50">
        <v>6</v>
      </c>
      <c r="B30" s="53">
        <f>VLOOKUP(H30,'Lista Zespołów'!$A$4:$E$75,3,FALSE)</f>
        <v>0</v>
      </c>
      <c r="C30" s="54" t="s">
        <v>21</v>
      </c>
      <c r="D30" s="53">
        <f>VLOOKUP(J30,'Lista Zespołów'!$A$4:$E$75,3,FALSE)</f>
        <v>0</v>
      </c>
      <c r="F30" s="2" t="s">
        <v>22</v>
      </c>
      <c r="G30" s="70">
        <v>6</v>
      </c>
      <c r="H30" s="68" t="str">
        <f>$B$1&amp; 1</f>
        <v>J1</v>
      </c>
      <c r="I30" s="69" t="s">
        <v>21</v>
      </c>
      <c r="J30" s="68" t="str">
        <f>$B$1&amp; 2</f>
        <v>J2</v>
      </c>
    </row>
    <row r="31" spans="1:16" ht="17.399999999999999" x14ac:dyDescent="0.3">
      <c r="B31" s="53"/>
      <c r="G31" s="67"/>
      <c r="H31" s="68"/>
      <c r="I31" s="69"/>
      <c r="J31" s="68"/>
    </row>
    <row r="32" spans="1:16" ht="17.399999999999999" x14ac:dyDescent="0.3">
      <c r="A32" s="50">
        <v>7</v>
      </c>
      <c r="B32" s="53">
        <f>VLOOKUP(H32,'Lista Zespołów'!$A$4:$E$75,3,FALSE)</f>
        <v>0</v>
      </c>
      <c r="C32" s="54" t="s">
        <v>21</v>
      </c>
      <c r="D32" s="53">
        <f>VLOOKUP(J32,'Lista Zespołów'!$A$4:$E$75,3,FALSE)</f>
        <v>0</v>
      </c>
      <c r="F32" t="s">
        <v>22</v>
      </c>
      <c r="G32" s="63">
        <v>7</v>
      </c>
      <c r="H32" s="64" t="str">
        <f>$B$1&amp; 2</f>
        <v>J2</v>
      </c>
      <c r="I32" s="65" t="s">
        <v>21</v>
      </c>
      <c r="J32" s="64" t="str">
        <f>$B$1&amp; 6</f>
        <v>J6</v>
      </c>
    </row>
    <row r="33" spans="1:10" ht="17.399999999999999" x14ac:dyDescent="0.3">
      <c r="A33" s="50">
        <v>8</v>
      </c>
      <c r="B33" s="53">
        <f>VLOOKUP(H33,'Lista Zespołów'!$A$4:$E$75,3,FALSE)</f>
        <v>0</v>
      </c>
      <c r="C33" s="54" t="s">
        <v>21</v>
      </c>
      <c r="D33" s="53">
        <f>VLOOKUP(J33,'Lista Zespołów'!$A$4:$E$75,3,FALSE)</f>
        <v>0</v>
      </c>
      <c r="F33" t="s">
        <v>22</v>
      </c>
      <c r="G33" s="63">
        <v>8</v>
      </c>
      <c r="H33" s="64" t="str">
        <f>$B$1&amp; 3</f>
        <v>J3</v>
      </c>
      <c r="I33" s="65" t="s">
        <v>21</v>
      </c>
      <c r="J33" s="64" t="str">
        <f>$B$1&amp; 1</f>
        <v>J1</v>
      </c>
    </row>
    <row r="34" spans="1:10" ht="17.399999999999999" x14ac:dyDescent="0.3">
      <c r="A34" s="50">
        <v>9</v>
      </c>
      <c r="B34" s="53">
        <f>VLOOKUP(H34,'Lista Zespołów'!$A$4:$E$75,3,FALSE)</f>
        <v>0</v>
      </c>
      <c r="C34" s="54" t="s">
        <v>21</v>
      </c>
      <c r="D34" s="53">
        <f>VLOOKUP(J34,'Lista Zespołów'!$A$4:$E$75,3,FALSE)</f>
        <v>0</v>
      </c>
      <c r="F34" t="s">
        <v>22</v>
      </c>
      <c r="G34" s="70">
        <v>9</v>
      </c>
      <c r="H34" s="68" t="str">
        <f>$B$1&amp; 4</f>
        <v>J4</v>
      </c>
      <c r="I34" s="69" t="s">
        <v>21</v>
      </c>
      <c r="J34" s="68" t="str">
        <f>$B$1&amp; 5</f>
        <v>J5</v>
      </c>
    </row>
    <row r="35" spans="1:10" ht="17.399999999999999" x14ac:dyDescent="0.3">
      <c r="B35" s="53"/>
      <c r="G35" s="67"/>
      <c r="H35" s="68"/>
      <c r="I35" s="69"/>
      <c r="J35" s="68"/>
    </row>
    <row r="36" spans="1:10" ht="17.399999999999999" x14ac:dyDescent="0.3">
      <c r="A36" s="50">
        <v>10</v>
      </c>
      <c r="B36" s="53">
        <f>VLOOKUP(H36,'Lista Zespołów'!$A$4:$E$75,3,FALSE)</f>
        <v>0</v>
      </c>
      <c r="C36" s="54" t="s">
        <v>21</v>
      </c>
      <c r="D36" s="53">
        <f>VLOOKUP(J36,'Lista Zespołów'!$A$4:$E$75,3,FALSE)</f>
        <v>0</v>
      </c>
      <c r="F36" t="s">
        <v>22</v>
      </c>
      <c r="G36" s="70">
        <v>10</v>
      </c>
      <c r="H36" s="68" t="str">
        <f>$B$1&amp; 6</f>
        <v>J6</v>
      </c>
      <c r="I36" s="69" t="s">
        <v>21</v>
      </c>
      <c r="J36" s="68" t="str">
        <f>$B$1&amp; 5</f>
        <v>J5</v>
      </c>
    </row>
    <row r="37" spans="1:10" ht="17.399999999999999" x14ac:dyDescent="0.3">
      <c r="A37" s="50">
        <v>11</v>
      </c>
      <c r="B37" s="53">
        <f>VLOOKUP(H37,'Lista Zespołów'!$A$4:$E$75,3,FALSE)</f>
        <v>0</v>
      </c>
      <c r="C37" s="54" t="s">
        <v>21</v>
      </c>
      <c r="D37" s="53">
        <f>VLOOKUP(J37,'Lista Zespołów'!$A$4:$E$75,3,FALSE)</f>
        <v>0</v>
      </c>
      <c r="F37" t="s">
        <v>22</v>
      </c>
      <c r="G37" s="70">
        <v>11</v>
      </c>
      <c r="H37" s="68" t="str">
        <f>$B$1&amp; 1</f>
        <v>J1</v>
      </c>
      <c r="I37" s="69" t="s">
        <v>21</v>
      </c>
      <c r="J37" s="68" t="str">
        <f>$B$1&amp; 4</f>
        <v>J4</v>
      </c>
    </row>
    <row r="38" spans="1:10" ht="18" x14ac:dyDescent="0.35">
      <c r="A38" s="50">
        <v>12</v>
      </c>
      <c r="B38" s="53">
        <f>VLOOKUP(H38,'Lista Zespołów'!$A$4:$E$75,3,FALSE)</f>
        <v>0</v>
      </c>
      <c r="C38" s="56" t="s">
        <v>21</v>
      </c>
      <c r="D38" s="53">
        <f>VLOOKUP(J38,'Lista Zespołów'!$A$4:$E$75,3,FALSE)</f>
        <v>0</v>
      </c>
      <c r="F38" t="s">
        <v>22</v>
      </c>
      <c r="G38" s="70">
        <v>12</v>
      </c>
      <c r="H38" s="68" t="str">
        <f>$B$1&amp; 2</f>
        <v>J2</v>
      </c>
      <c r="I38" s="69" t="s">
        <v>21</v>
      </c>
      <c r="J38" s="68" t="str">
        <f>$B$1&amp; 3</f>
        <v>J3</v>
      </c>
    </row>
    <row r="39" spans="1:10" ht="17.399999999999999" x14ac:dyDescent="0.3">
      <c r="B39" s="53"/>
      <c r="G39" s="67"/>
      <c r="H39" s="68"/>
      <c r="I39" s="69"/>
      <c r="J39" s="68"/>
    </row>
    <row r="40" spans="1:10" ht="17.399999999999999" x14ac:dyDescent="0.3">
      <c r="A40" s="50">
        <v>13</v>
      </c>
      <c r="B40" s="53">
        <f>VLOOKUP(H40,'Lista Zespołów'!$A$4:$E$75,3,FALSE)</f>
        <v>0</v>
      </c>
      <c r="C40" s="54" t="s">
        <v>21</v>
      </c>
      <c r="D40" s="53">
        <f>VLOOKUP(J40,'Lista Zespołów'!$A$4:$E$75,3,FALSE)</f>
        <v>0</v>
      </c>
      <c r="F40" t="s">
        <v>22</v>
      </c>
      <c r="G40" s="70">
        <v>13</v>
      </c>
      <c r="H40" s="68" t="str">
        <f>$B$1&amp; 3</f>
        <v>J3</v>
      </c>
      <c r="I40" s="69" t="s">
        <v>21</v>
      </c>
      <c r="J40" s="68" t="str">
        <f>$B$1&amp; 6</f>
        <v>J6</v>
      </c>
    </row>
    <row r="41" spans="1:10" ht="18" x14ac:dyDescent="0.35">
      <c r="A41" s="50">
        <v>14</v>
      </c>
      <c r="B41" s="53">
        <f>VLOOKUP(H41,'Lista Zespołów'!$A$4:$E$75,3,FALSE)</f>
        <v>0</v>
      </c>
      <c r="C41" s="56" t="s">
        <v>21</v>
      </c>
      <c r="D41" s="53">
        <f>VLOOKUP(J41,'Lista Zespołów'!$A$4:$E$75,3,FALSE)</f>
        <v>0</v>
      </c>
      <c r="F41" t="s">
        <v>22</v>
      </c>
      <c r="G41" s="70">
        <v>14</v>
      </c>
      <c r="H41" s="68" t="str">
        <f>$B$1&amp; 4</f>
        <v>J4</v>
      </c>
      <c r="I41" s="69" t="s">
        <v>21</v>
      </c>
      <c r="J41" s="68" t="str">
        <f>$B$1&amp; 2</f>
        <v>J2</v>
      </c>
    </row>
    <row r="42" spans="1:10" ht="18" x14ac:dyDescent="0.35">
      <c r="A42" s="50">
        <v>15</v>
      </c>
      <c r="B42" s="53">
        <f>VLOOKUP(H42,'Lista Zespołów'!$A$4:$E$75,3,FALSE)</f>
        <v>0</v>
      </c>
      <c r="C42" s="58" t="s">
        <v>21</v>
      </c>
      <c r="D42" s="53">
        <f>VLOOKUP(J42,'Lista Zespołów'!$A$4:$E$75,3,FALSE)</f>
        <v>0</v>
      </c>
      <c r="F42" t="s">
        <v>22</v>
      </c>
      <c r="G42" s="70">
        <v>15</v>
      </c>
      <c r="H42" s="68" t="str">
        <f>$B$1&amp; 5</f>
        <v>J5</v>
      </c>
      <c r="I42" s="69" t="s">
        <v>21</v>
      </c>
      <c r="J42" s="68" t="str">
        <f>$B$1&amp; 1</f>
        <v>J1</v>
      </c>
    </row>
    <row r="43" spans="1:10" x14ac:dyDescent="0.3">
      <c r="B43" s="57"/>
      <c r="C43" s="57"/>
      <c r="D43" s="57"/>
    </row>
    <row r="44" spans="1:10" ht="18" x14ac:dyDescent="0.35">
      <c r="A44" s="50"/>
      <c r="B44" s="55"/>
      <c r="C44" s="56"/>
      <c r="D44" s="55"/>
      <c r="G44" s="50"/>
      <c r="H44" s="51"/>
      <c r="I44" s="52"/>
      <c r="J44" s="51"/>
    </row>
    <row r="45" spans="1:10" ht="18" x14ac:dyDescent="0.35">
      <c r="A45" s="50"/>
      <c r="B45" s="55"/>
      <c r="C45" s="56"/>
      <c r="D45" s="55"/>
      <c r="G45" s="50"/>
      <c r="H45" s="51"/>
      <c r="I45" s="52"/>
      <c r="J45" s="51"/>
    </row>
    <row r="46" spans="1:10" ht="18" x14ac:dyDescent="0.35">
      <c r="A46" s="50"/>
      <c r="B46" s="53"/>
      <c r="C46" s="54"/>
      <c r="D46" s="53"/>
      <c r="G46" s="50"/>
      <c r="H46" s="51"/>
      <c r="I46" s="52"/>
      <c r="J46" s="51"/>
    </row>
    <row r="48" spans="1:10" ht="18" x14ac:dyDescent="0.35">
      <c r="A48" s="50"/>
      <c r="B48" s="53"/>
      <c r="C48" s="54"/>
      <c r="D48" s="53"/>
      <c r="G48" s="50"/>
      <c r="H48" s="51"/>
      <c r="I48" s="52"/>
      <c r="J48" s="51"/>
    </row>
    <row r="49" spans="1:10" ht="18" x14ac:dyDescent="0.35">
      <c r="A49" s="50"/>
      <c r="B49" s="55"/>
      <c r="C49" s="56"/>
      <c r="D49" s="55"/>
      <c r="G49" s="50"/>
      <c r="H49" s="51"/>
      <c r="I49" s="52"/>
      <c r="J49" s="51"/>
    </row>
    <row r="50" spans="1:10" ht="18" x14ac:dyDescent="0.35">
      <c r="A50" s="50"/>
      <c r="B50" s="51"/>
      <c r="C50" s="52"/>
      <c r="D50" s="51"/>
      <c r="G50" s="50"/>
      <c r="H50" s="51"/>
      <c r="I50" s="52"/>
      <c r="J50" s="51"/>
    </row>
  </sheetData>
  <protectedRanges>
    <protectedRange password="CF7A" sqref="C16:D16" name="Rozstęp1_1"/>
  </protectedRanges>
  <mergeCells count="16">
    <mergeCell ref="K3:L9"/>
    <mergeCell ref="A12:N12"/>
    <mergeCell ref="C13:D13"/>
    <mergeCell ref="E13:F13"/>
    <mergeCell ref="G13:H13"/>
    <mergeCell ref="I13:J13"/>
    <mergeCell ref="K13:L13"/>
    <mergeCell ref="M13:N13"/>
    <mergeCell ref="O13:P13"/>
    <mergeCell ref="C14:D14"/>
    <mergeCell ref="E14:F14"/>
    <mergeCell ref="G14:H14"/>
    <mergeCell ref="I14:J14"/>
    <mergeCell ref="K14:L14"/>
    <mergeCell ref="M14:N14"/>
    <mergeCell ref="O14:P14"/>
  </mergeCells>
  <pageMargins left="0.70866141732283472" right="0.70866141732283472" top="0.74803149606299213" bottom="0.74803149606299213" header="0.31496062992125984" footer="0.31496062992125984"/>
  <pageSetup paperSize="9" scale="48" orientation="landscape" r:id="rId1"/>
  <headerFooter>
    <oddFooter>Strona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0"/>
  <sheetViews>
    <sheetView showGridLines="0" zoomScale="55" zoomScaleNormal="55" workbookViewId="0">
      <selection activeCell="N19" sqref="M19:N19"/>
    </sheetView>
  </sheetViews>
  <sheetFormatPr defaultRowHeight="14.4" x14ac:dyDescent="0.3"/>
  <cols>
    <col min="1" max="1" width="9.6640625" customWidth="1"/>
    <col min="2" max="2" width="51" bestFit="1" customWidth="1"/>
    <col min="3" max="11" width="15.88671875" customWidth="1"/>
    <col min="12" max="12" width="15.5546875" customWidth="1"/>
    <col min="13" max="14" width="15.88671875" customWidth="1"/>
    <col min="15" max="16" width="15.88671875" hidden="1" customWidth="1"/>
  </cols>
  <sheetData>
    <row r="1" spans="1:16" ht="29.4" thickBot="1" x14ac:dyDescent="0.35">
      <c r="A1" s="40" t="s">
        <v>2</v>
      </c>
      <c r="B1" s="39" t="s">
        <v>29</v>
      </c>
      <c r="D1" s="43" t="s">
        <v>19</v>
      </c>
      <c r="E1" s="42">
        <v>2</v>
      </c>
      <c r="F1" s="44" t="s">
        <v>20</v>
      </c>
      <c r="G1" s="41">
        <v>0</v>
      </c>
    </row>
    <row r="2" spans="1:16" ht="21.6" thickBot="1" x14ac:dyDescent="0.45">
      <c r="A2" s="3" t="str">
        <f>"Tabela grupy "&amp;B1</f>
        <v>Tabela grupy K</v>
      </c>
      <c r="J2" s="3"/>
    </row>
    <row r="3" spans="1:16" ht="26.25" customHeight="1" x14ac:dyDescent="0.5">
      <c r="A3" s="45" t="s">
        <v>9</v>
      </c>
      <c r="B3" s="46" t="s">
        <v>1</v>
      </c>
      <c r="C3" s="47" t="s">
        <v>10</v>
      </c>
      <c r="D3" s="48" t="s">
        <v>11</v>
      </c>
      <c r="E3" s="48" t="s">
        <v>12</v>
      </c>
      <c r="F3" s="48" t="s">
        <v>18</v>
      </c>
      <c r="G3" s="48" t="s">
        <v>13</v>
      </c>
      <c r="H3" s="48" t="s">
        <v>14</v>
      </c>
      <c r="I3" s="49" t="s">
        <v>15</v>
      </c>
      <c r="K3" s="140" t="str">
        <f>_xlnm.Criteria</f>
        <v>K</v>
      </c>
      <c r="L3" s="141"/>
      <c r="M3" s="72"/>
    </row>
    <row r="4" spans="1:16" s="2" customFormat="1" ht="26.25" customHeight="1" x14ac:dyDescent="0.5">
      <c r="A4" s="12">
        <v>1</v>
      </c>
      <c r="B4" s="13">
        <f>VLOOKUP($B$1&amp;A4,'Lista Zespołów'!$A$4:$E$75,3,FALSE)</f>
        <v>0</v>
      </c>
      <c r="C4" s="36">
        <f t="shared" ref="C4:C7" si="0">D4*$E$1+E4*$G$1</f>
        <v>0</v>
      </c>
      <c r="D4" s="37">
        <f t="shared" ref="D4:D9" si="1">IF($C15&gt;$D15,1,0)+IF($E15&gt;$F15,1,0)+IF($G15&gt;$H15,1,0)+IF($I15&gt;$J15,1,0)+IF($K15&gt;$L15,1,0)+IF($M15&gt;$N15,1,0)+IF($O15&gt;$P15,1,0)</f>
        <v>0</v>
      </c>
      <c r="E4" s="37">
        <f t="shared" ref="E4:E9" si="2">IF($C15&lt;$D15,1,0)+IF($E15&lt;$F15,1,0)+IF($G15&lt;$H15,1,0)+IF($I15&lt;$J15,1,0)+IF($K15&lt;$L15,1,0)+IF($M15&lt;$N15,1,0)+IF($O15&lt;$P15,1,0)</f>
        <v>0</v>
      </c>
      <c r="F4" s="37">
        <f t="shared" ref="F4:F7" si="3">E4+D4</f>
        <v>0</v>
      </c>
      <c r="G4" s="37">
        <f>SUM(D$15:D$21)</f>
        <v>0</v>
      </c>
      <c r="H4" s="37">
        <f>SUM(C$15:C$21)</f>
        <v>0</v>
      </c>
      <c r="I4" s="38">
        <f t="shared" ref="I4:I7" si="4">IFERROR(G4/H4,0)</f>
        <v>0</v>
      </c>
      <c r="K4" s="141"/>
      <c r="L4" s="141"/>
      <c r="M4" s="72"/>
    </row>
    <row r="5" spans="1:16" s="2" customFormat="1" ht="26.25" customHeight="1" x14ac:dyDescent="0.5">
      <c r="A5" s="14">
        <v>2</v>
      </c>
      <c r="B5" s="15">
        <f>VLOOKUP($B$1&amp;A5,'Lista Zespołów'!$A$4:$E$75,3,FALSE)</f>
        <v>0</v>
      </c>
      <c r="C5" s="33">
        <f t="shared" si="0"/>
        <v>0</v>
      </c>
      <c r="D5" s="34">
        <f t="shared" si="1"/>
        <v>0</v>
      </c>
      <c r="E5" s="34">
        <f t="shared" si="2"/>
        <v>0</v>
      </c>
      <c r="F5" s="34">
        <f t="shared" si="3"/>
        <v>0</v>
      </c>
      <c r="G5" s="34">
        <f>SUM(F$15:F$21)</f>
        <v>0</v>
      </c>
      <c r="H5" s="34">
        <f>SUM(E$15:E$21)</f>
        <v>0</v>
      </c>
      <c r="I5" s="35">
        <f t="shared" si="4"/>
        <v>0</v>
      </c>
      <c r="K5" s="141"/>
      <c r="L5" s="141"/>
      <c r="M5" s="72"/>
    </row>
    <row r="6" spans="1:16" s="2" customFormat="1" ht="26.25" customHeight="1" x14ac:dyDescent="0.5">
      <c r="A6" s="12">
        <v>3</v>
      </c>
      <c r="B6" s="13">
        <f>VLOOKUP($B$1&amp;A6,'Lista Zespołów'!$A$4:$E$75,3,FALSE)</f>
        <v>0</v>
      </c>
      <c r="C6" s="36">
        <f t="shared" si="0"/>
        <v>0</v>
      </c>
      <c r="D6" s="37">
        <f t="shared" si="1"/>
        <v>0</v>
      </c>
      <c r="E6" s="37">
        <f t="shared" si="2"/>
        <v>0</v>
      </c>
      <c r="F6" s="37">
        <f t="shared" si="3"/>
        <v>0</v>
      </c>
      <c r="G6" s="37">
        <f>SUM(H$15:H$21)</f>
        <v>0</v>
      </c>
      <c r="H6" s="37">
        <f>SUM(G$15:G$21)</f>
        <v>0</v>
      </c>
      <c r="I6" s="38">
        <f t="shared" si="4"/>
        <v>0</v>
      </c>
      <c r="K6" s="141"/>
      <c r="L6" s="141"/>
      <c r="M6" s="72"/>
    </row>
    <row r="7" spans="1:16" s="2" customFormat="1" ht="26.25" customHeight="1" x14ac:dyDescent="0.5">
      <c r="A7" s="14">
        <v>4</v>
      </c>
      <c r="B7" s="15">
        <f>VLOOKUP($B$1&amp;A7,'Lista Zespołów'!$A$4:$E$75,3,FALSE)</f>
        <v>0</v>
      </c>
      <c r="C7" s="33">
        <f t="shared" si="0"/>
        <v>0</v>
      </c>
      <c r="D7" s="34">
        <f t="shared" si="1"/>
        <v>0</v>
      </c>
      <c r="E7" s="34">
        <f t="shared" si="2"/>
        <v>0</v>
      </c>
      <c r="F7" s="34">
        <f t="shared" si="3"/>
        <v>0</v>
      </c>
      <c r="G7" s="34">
        <f>SUM(J$15:J$21)</f>
        <v>0</v>
      </c>
      <c r="H7" s="34">
        <f>SUM(I$15:I$21)</f>
        <v>0</v>
      </c>
      <c r="I7" s="35">
        <f t="shared" si="4"/>
        <v>0</v>
      </c>
      <c r="K7" s="141"/>
      <c r="L7" s="141"/>
      <c r="M7" s="72"/>
    </row>
    <row r="8" spans="1:16" s="2" customFormat="1" ht="26.25" customHeight="1" x14ac:dyDescent="0.5">
      <c r="A8" s="12">
        <v>5</v>
      </c>
      <c r="B8" s="13">
        <f>VLOOKUP($B$1&amp;A8,'Lista Zespołów'!$A$4:$E$75,3,FALSE)</f>
        <v>0</v>
      </c>
      <c r="C8" s="36">
        <f>D8*$E$1+E8*$G$1</f>
        <v>0</v>
      </c>
      <c r="D8" s="37">
        <f t="shared" si="1"/>
        <v>0</v>
      </c>
      <c r="E8" s="37">
        <f t="shared" si="2"/>
        <v>0</v>
      </c>
      <c r="F8" s="37">
        <f>E8+D8</f>
        <v>0</v>
      </c>
      <c r="G8" s="37">
        <f>SUM(L$15:L$21)</f>
        <v>0</v>
      </c>
      <c r="H8" s="37">
        <f>SUM(K$15:K$21)</f>
        <v>0</v>
      </c>
      <c r="I8" s="38">
        <f>IFERROR(G8/H8,0)</f>
        <v>0</v>
      </c>
      <c r="K8" s="141"/>
      <c r="L8" s="141"/>
      <c r="M8" s="72"/>
    </row>
    <row r="9" spans="1:16" s="2" customFormat="1" ht="26.25" customHeight="1" x14ac:dyDescent="0.5">
      <c r="A9" s="14">
        <v>6</v>
      </c>
      <c r="B9" s="15">
        <f>VLOOKUP($B$1&amp;A9,'Lista Zespołów'!$A$4:$E$75,3,FALSE)</f>
        <v>0</v>
      </c>
      <c r="C9" s="33">
        <f t="shared" ref="C9" si="5">D9*$E$1+E9*$G$1</f>
        <v>0</v>
      </c>
      <c r="D9" s="34">
        <f t="shared" si="1"/>
        <v>0</v>
      </c>
      <c r="E9" s="34">
        <f t="shared" si="2"/>
        <v>0</v>
      </c>
      <c r="F9" s="34">
        <f t="shared" ref="F9" si="6">E9+D9</f>
        <v>0</v>
      </c>
      <c r="G9" s="34">
        <f>SUM(N$15:N$21)</f>
        <v>0</v>
      </c>
      <c r="H9" s="34">
        <f>SUM(M$15:M$21)</f>
        <v>0</v>
      </c>
      <c r="I9" s="35">
        <f t="shared" ref="I9" si="7">IFERROR(G9/H9,0)</f>
        <v>0</v>
      </c>
      <c r="K9" s="141"/>
      <c r="L9" s="141"/>
      <c r="M9" s="72"/>
    </row>
    <row r="10" spans="1:16" s="2" customFormat="1" x14ac:dyDescent="0.3">
      <c r="A10" s="10"/>
      <c r="B10" s="1"/>
      <c r="C10" s="8"/>
    </row>
    <row r="11" spans="1:16" s="2" customFormat="1" ht="21" x14ac:dyDescent="0.4">
      <c r="A11" s="3" t="str">
        <f>"Mecze grupy "&amp;$B$1</f>
        <v>Mecze grupy K</v>
      </c>
      <c r="B11"/>
      <c r="C11"/>
      <c r="D11" s="3"/>
      <c r="E11"/>
      <c r="F11"/>
      <c r="G11"/>
      <c r="H11"/>
      <c r="I11"/>
      <c r="J11"/>
      <c r="K11"/>
      <c r="L11"/>
      <c r="M11"/>
      <c r="N11"/>
    </row>
    <row r="12" spans="1:16" s="2" customFormat="1" ht="18.75" customHeight="1" thickBot="1" x14ac:dyDescent="0.35">
      <c r="A12" s="133" t="s">
        <v>17</v>
      </c>
      <c r="B12" s="134"/>
      <c r="C12" s="134"/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N12" s="134"/>
    </row>
    <row r="13" spans="1:16" s="2" customFormat="1" ht="25.8" x14ac:dyDescent="0.5">
      <c r="A13" s="16" t="s">
        <v>9</v>
      </c>
      <c r="B13" s="18"/>
      <c r="C13" s="135">
        <v>1</v>
      </c>
      <c r="D13" s="136"/>
      <c r="E13" s="135">
        <v>2</v>
      </c>
      <c r="F13" s="136"/>
      <c r="G13" s="135">
        <v>3</v>
      </c>
      <c r="H13" s="136"/>
      <c r="I13" s="135">
        <v>4</v>
      </c>
      <c r="J13" s="136"/>
      <c r="K13" s="135">
        <v>5</v>
      </c>
      <c r="L13" s="136"/>
      <c r="M13" s="128">
        <v>6</v>
      </c>
      <c r="N13" s="129"/>
      <c r="O13" s="128"/>
      <c r="P13" s="129"/>
    </row>
    <row r="14" spans="1:16" s="2" customFormat="1" ht="51.75" customHeight="1" thickBot="1" x14ac:dyDescent="0.55000000000000004">
      <c r="A14" s="17"/>
      <c r="B14" s="71" t="s">
        <v>1</v>
      </c>
      <c r="C14" s="131">
        <f>VLOOKUP($B$1&amp;C13,'Lista Zespołów'!$A$4:$E$75,3,FALSE)</f>
        <v>0</v>
      </c>
      <c r="D14" s="132"/>
      <c r="E14" s="131">
        <f>VLOOKUP($B$1&amp;E13,'Lista Zespołów'!$A$4:$E$75,3,FALSE)</f>
        <v>0</v>
      </c>
      <c r="F14" s="132"/>
      <c r="G14" s="131">
        <f>VLOOKUP($B$1&amp;G13,'Lista Zespołów'!$A$4:$E$75,3,FALSE)</f>
        <v>0</v>
      </c>
      <c r="H14" s="132"/>
      <c r="I14" s="131">
        <f>VLOOKUP($B$1&amp;I13,'Lista Zespołów'!$A$4:$E$75,3,FALSE)</f>
        <v>0</v>
      </c>
      <c r="J14" s="132"/>
      <c r="K14" s="137">
        <f>VLOOKUP($B$1&amp;K13,'Lista Zespołów'!$A$4:$E$75,3,FALSE)</f>
        <v>0</v>
      </c>
      <c r="L14" s="138"/>
      <c r="M14" s="131">
        <f>VLOOKUP($B$1&amp;M13,'Lista Zespołów'!$A$4:$E$75,3,FALSE)</f>
        <v>0</v>
      </c>
      <c r="N14" s="132"/>
      <c r="O14" s="126"/>
      <c r="P14" s="127"/>
    </row>
    <row r="15" spans="1:16" s="2" customFormat="1" ht="73.5" customHeight="1" thickBot="1" x14ac:dyDescent="0.35">
      <c r="A15" s="77">
        <v>1</v>
      </c>
      <c r="B15" s="78">
        <f>VLOOKUP($B$1&amp;A15,'Lista Zespołów'!$A$4:$E$75,3,FALSE)</f>
        <v>0</v>
      </c>
      <c r="C15" s="25" t="s">
        <v>16</v>
      </c>
      <c r="D15" s="26" t="s">
        <v>16</v>
      </c>
      <c r="E15" s="19"/>
      <c r="F15" s="30"/>
      <c r="G15" s="19"/>
      <c r="H15" s="30"/>
      <c r="I15" s="19"/>
      <c r="J15" s="30"/>
      <c r="K15" s="19"/>
      <c r="L15" s="30"/>
      <c r="M15" s="19"/>
      <c r="N15" s="30"/>
      <c r="O15" s="19"/>
      <c r="P15" s="30"/>
    </row>
    <row r="16" spans="1:16" s="2" customFormat="1" ht="73.5" customHeight="1" thickBot="1" x14ac:dyDescent="0.35">
      <c r="A16" s="79">
        <v>2</v>
      </c>
      <c r="B16" s="80">
        <f>VLOOKUP($B$1&amp;A16,'Lista Zespołów'!$A$4:$E$75,3,FALSE)</f>
        <v>0</v>
      </c>
      <c r="C16" s="85" t="str">
        <f>IF(F15="","",F15)</f>
        <v/>
      </c>
      <c r="D16" s="86" t="str">
        <f>IF(E15="","",E15)</f>
        <v/>
      </c>
      <c r="E16" s="27" t="s">
        <v>16</v>
      </c>
      <c r="F16" s="28" t="s">
        <v>16</v>
      </c>
      <c r="G16" s="23"/>
      <c r="H16" s="31"/>
      <c r="I16" s="23"/>
      <c r="J16" s="31"/>
      <c r="K16" s="23"/>
      <c r="L16" s="31"/>
      <c r="M16" s="23"/>
      <c r="N16" s="31"/>
      <c r="O16" s="23"/>
      <c r="P16" s="31"/>
    </row>
    <row r="17" spans="1:16" s="2" customFormat="1" ht="73.5" customHeight="1" thickBot="1" x14ac:dyDescent="0.35">
      <c r="A17" s="81">
        <v>3</v>
      </c>
      <c r="B17" s="82">
        <f>VLOOKUP($B$1&amp;A17,'Lista Zespołów'!$A$4:$E$75,3,FALSE)</f>
        <v>0</v>
      </c>
      <c r="C17" s="84" t="str">
        <f>IF(H15="","",H15)</f>
        <v/>
      </c>
      <c r="D17" s="87" t="str">
        <f>IF(G15="","",G15)</f>
        <v/>
      </c>
      <c r="E17" s="84" t="str">
        <f>IF(H16="","",H16)</f>
        <v/>
      </c>
      <c r="F17" s="87" t="str">
        <f>IF(G16="","",G16)</f>
        <v/>
      </c>
      <c r="G17" s="29" t="s">
        <v>16</v>
      </c>
      <c r="H17" s="26" t="s">
        <v>16</v>
      </c>
      <c r="I17" s="24"/>
      <c r="J17" s="30"/>
      <c r="K17" s="24"/>
      <c r="L17" s="30"/>
      <c r="M17" s="24"/>
      <c r="N17" s="30"/>
      <c r="O17" s="24"/>
      <c r="P17" s="30"/>
    </row>
    <row r="18" spans="1:16" s="2" customFormat="1" ht="73.5" customHeight="1" thickBot="1" x14ac:dyDescent="0.35">
      <c r="A18" s="79">
        <v>4</v>
      </c>
      <c r="B18" s="80">
        <f>VLOOKUP($B$1&amp;A18,'Lista Zespołów'!$A$4:$E$75,3,FALSE)</f>
        <v>0</v>
      </c>
      <c r="C18" s="85" t="str">
        <f>IF(J15="","",J15)</f>
        <v/>
      </c>
      <c r="D18" s="86" t="str">
        <f>IF(I15="","",I15)</f>
        <v/>
      </c>
      <c r="E18" s="85" t="str">
        <f>IF(J16="","",J16)</f>
        <v/>
      </c>
      <c r="F18" s="86" t="str">
        <f>IF(I16="","",I16)</f>
        <v/>
      </c>
      <c r="G18" s="85" t="str">
        <f>IF(J17="","",J17)</f>
        <v/>
      </c>
      <c r="H18" s="86" t="str">
        <f>IF(I17="","",I17)</f>
        <v/>
      </c>
      <c r="I18" s="27" t="s">
        <v>16</v>
      </c>
      <c r="J18" s="28" t="s">
        <v>16</v>
      </c>
      <c r="K18" s="23"/>
      <c r="L18" s="31"/>
      <c r="M18" s="23"/>
      <c r="N18" s="31"/>
      <c r="O18" s="23"/>
      <c r="P18" s="31"/>
    </row>
    <row r="19" spans="1:16" s="2" customFormat="1" ht="73.5" customHeight="1" thickBot="1" x14ac:dyDescent="0.35">
      <c r="A19" s="79">
        <v>5</v>
      </c>
      <c r="B19" s="83">
        <f>VLOOKUP($B$1&amp;A19,'Lista Zespołów'!$A$4:$E$75,3,FALSE)</f>
        <v>0</v>
      </c>
      <c r="C19" s="85" t="str">
        <f>IF(L15="","",L15)</f>
        <v/>
      </c>
      <c r="D19" s="86" t="str">
        <f>IF(K15="","",K15)</f>
        <v/>
      </c>
      <c r="E19" s="85" t="str">
        <f>IF(L16="","",L16)</f>
        <v/>
      </c>
      <c r="F19" s="86" t="str">
        <f>IF(K16="","",K16)</f>
        <v/>
      </c>
      <c r="G19" s="85" t="str">
        <f>IF(L17="","",L17)</f>
        <v/>
      </c>
      <c r="H19" s="86" t="str">
        <f>IF(K17="","",K17)</f>
        <v/>
      </c>
      <c r="I19" s="85" t="str">
        <f>IF(L18="","",L18)</f>
        <v/>
      </c>
      <c r="J19" s="86" t="str">
        <f>IF(K18="","",K18)</f>
        <v/>
      </c>
      <c r="K19" s="27" t="s">
        <v>16</v>
      </c>
      <c r="L19" s="59" t="s">
        <v>16</v>
      </c>
      <c r="M19" s="24"/>
      <c r="N19" s="30"/>
      <c r="O19" s="23"/>
      <c r="P19" s="31"/>
    </row>
    <row r="20" spans="1:16" s="2" customFormat="1" ht="73.5" customHeight="1" thickBot="1" x14ac:dyDescent="0.35">
      <c r="A20" s="79">
        <v>6</v>
      </c>
      <c r="B20" s="80">
        <f>VLOOKUP($B$1&amp;A20,'Lista Zespołów'!$A$4:$E$75,3,FALSE)</f>
        <v>0</v>
      </c>
      <c r="C20" s="85" t="str">
        <f>IF(N15="","",N15)</f>
        <v/>
      </c>
      <c r="D20" s="86" t="str">
        <f>IF(M15="","",M15)</f>
        <v/>
      </c>
      <c r="E20" s="85" t="str">
        <f>IF(N16="","",N16)</f>
        <v/>
      </c>
      <c r="F20" s="86" t="str">
        <f>IF(M16="","",M16)</f>
        <v/>
      </c>
      <c r="G20" s="85" t="str">
        <f>IF(N17="","",N17)</f>
        <v/>
      </c>
      <c r="H20" s="86" t="str">
        <f>IF(M17="","",M17)</f>
        <v/>
      </c>
      <c r="I20" s="85" t="str">
        <f>IF(N18="","",N18)</f>
        <v/>
      </c>
      <c r="J20" s="86" t="str">
        <f>IF(M18="","",M18)</f>
        <v/>
      </c>
      <c r="K20" s="85" t="str">
        <f>IF(N19="","",N19)</f>
        <v/>
      </c>
      <c r="L20" s="86" t="str">
        <f>IF(M19="","",M19)</f>
        <v/>
      </c>
      <c r="M20" s="27" t="s">
        <v>16</v>
      </c>
      <c r="N20" s="59" t="s">
        <v>16</v>
      </c>
      <c r="O20" s="23"/>
      <c r="P20" s="31"/>
    </row>
    <row r="21" spans="1:16" s="2" customFormat="1" ht="75.75" hidden="1" customHeight="1" thickBot="1" x14ac:dyDescent="0.35">
      <c r="A21" s="20"/>
      <c r="B21" s="21"/>
      <c r="C21" s="22"/>
      <c r="D21" s="32"/>
      <c r="E21" s="22"/>
      <c r="F21" s="32"/>
      <c r="G21" s="22"/>
      <c r="H21" s="32"/>
      <c r="I21" s="22"/>
      <c r="J21" s="32"/>
      <c r="K21" s="22"/>
      <c r="L21" s="32"/>
      <c r="M21" s="22"/>
      <c r="N21" s="32"/>
      <c r="O21" s="27"/>
      <c r="P21" s="28"/>
    </row>
    <row r="22" spans="1:16" s="2" customFormat="1" x14ac:dyDescent="0.3">
      <c r="B22" s="1"/>
      <c r="C22" s="8"/>
    </row>
    <row r="23" spans="1:16" s="2" customFormat="1" x14ac:dyDescent="0.3">
      <c r="B23" s="1"/>
      <c r="C23" s="8"/>
    </row>
    <row r="24" spans="1:16" s="2" customFormat="1" ht="17.399999999999999" x14ac:dyDescent="0.3">
      <c r="A24" s="50">
        <v>1</v>
      </c>
      <c r="B24" s="53">
        <f>VLOOKUP(H24,'Lista Zespołów'!$A$4:$E$75,3,FALSE)</f>
        <v>0</v>
      </c>
      <c r="C24" s="54" t="s">
        <v>21</v>
      </c>
      <c r="D24" s="53">
        <f>VLOOKUP(J24,'Lista Zespołów'!$A$4:$E$75,3,FALSE)</f>
        <v>0</v>
      </c>
      <c r="F24" s="2" t="s">
        <v>22</v>
      </c>
      <c r="G24" s="63">
        <v>1</v>
      </c>
      <c r="H24" s="64" t="str">
        <f>$B$1&amp; 1</f>
        <v>K1</v>
      </c>
      <c r="I24" s="65" t="s">
        <v>21</v>
      </c>
      <c r="J24" s="64" t="str">
        <f>$B$1&amp; 6</f>
        <v>K6</v>
      </c>
    </row>
    <row r="25" spans="1:16" s="2" customFormat="1" ht="17.399999999999999" x14ac:dyDescent="0.3">
      <c r="A25" s="50">
        <v>2</v>
      </c>
      <c r="B25" s="53">
        <f>VLOOKUP(H25,'Lista Zespołów'!$A$4:$E$75,3,FALSE)</f>
        <v>0</v>
      </c>
      <c r="C25" s="54" t="s">
        <v>21</v>
      </c>
      <c r="D25" s="53">
        <f>VLOOKUP(J25,'Lista Zespołów'!$A$4:$E$75,3,FALSE)</f>
        <v>0</v>
      </c>
      <c r="F25" s="2" t="s">
        <v>22</v>
      </c>
      <c r="G25" s="63">
        <v>2</v>
      </c>
      <c r="H25" s="64" t="str">
        <f>$B$1&amp; 2</f>
        <v>K2</v>
      </c>
      <c r="I25" s="65" t="s">
        <v>21</v>
      </c>
      <c r="J25" s="64" t="str">
        <f>$B$1&amp; 5</f>
        <v>K5</v>
      </c>
    </row>
    <row r="26" spans="1:16" s="2" customFormat="1" ht="17.399999999999999" x14ac:dyDescent="0.3">
      <c r="A26" s="50">
        <v>3</v>
      </c>
      <c r="B26" s="53">
        <f>VLOOKUP(H26,'Lista Zespołów'!$A$4:$E$75,3,FALSE)</f>
        <v>0</v>
      </c>
      <c r="C26" s="54" t="s">
        <v>21</v>
      </c>
      <c r="D26" s="53">
        <f>VLOOKUP(J26,'Lista Zespołów'!$A$4:$E$75,3,FALSE)</f>
        <v>0</v>
      </c>
      <c r="F26" s="2" t="s">
        <v>22</v>
      </c>
      <c r="G26" s="63">
        <v>3</v>
      </c>
      <c r="H26" s="64" t="str">
        <f>$B$1&amp; 3</f>
        <v>K3</v>
      </c>
      <c r="I26" s="65" t="s">
        <v>21</v>
      </c>
      <c r="J26" s="66" t="str">
        <f>$B$1&amp; 4</f>
        <v>K4</v>
      </c>
    </row>
    <row r="27" spans="1:16" s="2" customFormat="1" ht="17.399999999999999" x14ac:dyDescent="0.3">
      <c r="A27"/>
      <c r="B27" s="53"/>
      <c r="C27"/>
      <c r="D27"/>
      <c r="G27" s="67"/>
      <c r="H27" s="68"/>
      <c r="I27" s="69"/>
      <c r="J27" s="68"/>
    </row>
    <row r="28" spans="1:16" ht="17.399999999999999" x14ac:dyDescent="0.3">
      <c r="A28" s="50">
        <v>4</v>
      </c>
      <c r="B28" s="53">
        <f>VLOOKUP(H28,'Lista Zespołów'!$A$4:$E$75,3,FALSE)</f>
        <v>0</v>
      </c>
      <c r="C28" s="54" t="s">
        <v>21</v>
      </c>
      <c r="D28" s="53">
        <f>VLOOKUP(J28,'Lista Zespołów'!$A$4:$E$75,3,FALSE)</f>
        <v>0</v>
      </c>
      <c r="F28" s="2" t="s">
        <v>22</v>
      </c>
      <c r="G28" s="63">
        <v>4</v>
      </c>
      <c r="H28" s="64" t="str">
        <f>$B$1&amp; 6</f>
        <v>K6</v>
      </c>
      <c r="I28" s="65" t="s">
        <v>21</v>
      </c>
      <c r="J28" s="64" t="str">
        <f>$B$1&amp; 4</f>
        <v>K4</v>
      </c>
    </row>
    <row r="29" spans="1:16" ht="17.399999999999999" x14ac:dyDescent="0.3">
      <c r="A29" s="50">
        <v>5</v>
      </c>
      <c r="B29" s="53">
        <f>VLOOKUP(H29,'Lista Zespołów'!$A$4:$E$75,3,FALSE)</f>
        <v>0</v>
      </c>
      <c r="C29" s="54" t="s">
        <v>21</v>
      </c>
      <c r="D29" s="53">
        <f>VLOOKUP(J29,'Lista Zespołów'!$A$4:$E$75,3,FALSE)</f>
        <v>0</v>
      </c>
      <c r="F29" s="2" t="s">
        <v>22</v>
      </c>
      <c r="G29" s="63">
        <v>5</v>
      </c>
      <c r="H29" s="64" t="str">
        <f>$B$1&amp; 5</f>
        <v>K5</v>
      </c>
      <c r="I29" s="65" t="s">
        <v>21</v>
      </c>
      <c r="J29" s="64" t="str">
        <f>$B$1&amp; 3</f>
        <v>K3</v>
      </c>
    </row>
    <row r="30" spans="1:16" ht="17.399999999999999" x14ac:dyDescent="0.3">
      <c r="A30" s="50">
        <v>6</v>
      </c>
      <c r="B30" s="53">
        <f>VLOOKUP(H30,'Lista Zespołów'!$A$4:$E$75,3,FALSE)</f>
        <v>0</v>
      </c>
      <c r="C30" s="54" t="s">
        <v>21</v>
      </c>
      <c r="D30" s="53">
        <f>VLOOKUP(J30,'Lista Zespołów'!$A$4:$E$75,3,FALSE)</f>
        <v>0</v>
      </c>
      <c r="F30" s="2" t="s">
        <v>22</v>
      </c>
      <c r="G30" s="70">
        <v>6</v>
      </c>
      <c r="H30" s="68" t="str">
        <f>$B$1&amp; 1</f>
        <v>K1</v>
      </c>
      <c r="I30" s="69" t="s">
        <v>21</v>
      </c>
      <c r="J30" s="68" t="str">
        <f>$B$1&amp; 2</f>
        <v>K2</v>
      </c>
    </row>
    <row r="31" spans="1:16" ht="17.399999999999999" x14ac:dyDescent="0.3">
      <c r="B31" s="53"/>
      <c r="G31" s="67"/>
      <c r="H31" s="68"/>
      <c r="I31" s="69"/>
      <c r="J31" s="68"/>
    </row>
    <row r="32" spans="1:16" ht="17.399999999999999" x14ac:dyDescent="0.3">
      <c r="A32" s="50">
        <v>7</v>
      </c>
      <c r="B32" s="53">
        <f>VLOOKUP(H32,'Lista Zespołów'!$A$4:$E$75,3,FALSE)</f>
        <v>0</v>
      </c>
      <c r="C32" s="54" t="s">
        <v>21</v>
      </c>
      <c r="D32" s="53">
        <f>VLOOKUP(J32,'Lista Zespołów'!$A$4:$E$75,3,FALSE)</f>
        <v>0</v>
      </c>
      <c r="F32" t="s">
        <v>22</v>
      </c>
      <c r="G32" s="63">
        <v>7</v>
      </c>
      <c r="H32" s="64" t="str">
        <f>$B$1&amp; 2</f>
        <v>K2</v>
      </c>
      <c r="I32" s="65" t="s">
        <v>21</v>
      </c>
      <c r="J32" s="64" t="str">
        <f>$B$1&amp; 6</f>
        <v>K6</v>
      </c>
    </row>
    <row r="33" spans="1:10" ht="17.399999999999999" x14ac:dyDescent="0.3">
      <c r="A33" s="50">
        <v>8</v>
      </c>
      <c r="B33" s="53">
        <f>VLOOKUP(H33,'Lista Zespołów'!$A$4:$E$75,3,FALSE)</f>
        <v>0</v>
      </c>
      <c r="C33" s="54" t="s">
        <v>21</v>
      </c>
      <c r="D33" s="53">
        <f>VLOOKUP(J33,'Lista Zespołów'!$A$4:$E$75,3,FALSE)</f>
        <v>0</v>
      </c>
      <c r="F33" t="s">
        <v>22</v>
      </c>
      <c r="G33" s="63">
        <v>8</v>
      </c>
      <c r="H33" s="64" t="str">
        <f>$B$1&amp; 3</f>
        <v>K3</v>
      </c>
      <c r="I33" s="65" t="s">
        <v>21</v>
      </c>
      <c r="J33" s="64" t="str">
        <f>$B$1&amp; 1</f>
        <v>K1</v>
      </c>
    </row>
    <row r="34" spans="1:10" ht="17.399999999999999" x14ac:dyDescent="0.3">
      <c r="A34" s="50">
        <v>9</v>
      </c>
      <c r="B34" s="53">
        <f>VLOOKUP(H34,'Lista Zespołów'!$A$4:$E$75,3,FALSE)</f>
        <v>0</v>
      </c>
      <c r="C34" s="54" t="s">
        <v>21</v>
      </c>
      <c r="D34" s="53">
        <f>VLOOKUP(J34,'Lista Zespołów'!$A$4:$E$75,3,FALSE)</f>
        <v>0</v>
      </c>
      <c r="F34" t="s">
        <v>22</v>
      </c>
      <c r="G34" s="70">
        <v>9</v>
      </c>
      <c r="H34" s="68" t="str">
        <f>$B$1&amp; 4</f>
        <v>K4</v>
      </c>
      <c r="I34" s="69" t="s">
        <v>21</v>
      </c>
      <c r="J34" s="68" t="str">
        <f>$B$1&amp; 5</f>
        <v>K5</v>
      </c>
    </row>
    <row r="35" spans="1:10" ht="17.399999999999999" x14ac:dyDescent="0.3">
      <c r="B35" s="53"/>
      <c r="G35" s="67"/>
      <c r="H35" s="68"/>
      <c r="I35" s="69"/>
      <c r="J35" s="68"/>
    </row>
    <row r="36" spans="1:10" ht="17.399999999999999" x14ac:dyDescent="0.3">
      <c r="A36" s="50">
        <v>10</v>
      </c>
      <c r="B36" s="53">
        <f>VLOOKUP(H36,'Lista Zespołów'!$A$4:$E$75,3,FALSE)</f>
        <v>0</v>
      </c>
      <c r="C36" s="54" t="s">
        <v>21</v>
      </c>
      <c r="D36" s="53">
        <f>VLOOKUP(J36,'Lista Zespołów'!$A$4:$E$75,3,FALSE)</f>
        <v>0</v>
      </c>
      <c r="F36" t="s">
        <v>22</v>
      </c>
      <c r="G36" s="70">
        <v>10</v>
      </c>
      <c r="H36" s="68" t="str">
        <f>$B$1&amp; 6</f>
        <v>K6</v>
      </c>
      <c r="I36" s="69" t="s">
        <v>21</v>
      </c>
      <c r="J36" s="68" t="str">
        <f>$B$1&amp; 5</f>
        <v>K5</v>
      </c>
    </row>
    <row r="37" spans="1:10" ht="17.399999999999999" x14ac:dyDescent="0.3">
      <c r="A37" s="50">
        <v>11</v>
      </c>
      <c r="B37" s="53">
        <f>VLOOKUP(H37,'Lista Zespołów'!$A$4:$E$75,3,FALSE)</f>
        <v>0</v>
      </c>
      <c r="C37" s="54" t="s">
        <v>21</v>
      </c>
      <c r="D37" s="53">
        <f>VLOOKUP(J37,'Lista Zespołów'!$A$4:$E$75,3,FALSE)</f>
        <v>0</v>
      </c>
      <c r="F37" t="s">
        <v>22</v>
      </c>
      <c r="G37" s="70">
        <v>11</v>
      </c>
      <c r="H37" s="68" t="str">
        <f>$B$1&amp; 1</f>
        <v>K1</v>
      </c>
      <c r="I37" s="69" t="s">
        <v>21</v>
      </c>
      <c r="J37" s="68" t="str">
        <f>$B$1&amp; 4</f>
        <v>K4</v>
      </c>
    </row>
    <row r="38" spans="1:10" ht="18" x14ac:dyDescent="0.35">
      <c r="A38" s="50">
        <v>12</v>
      </c>
      <c r="B38" s="53">
        <f>VLOOKUP(H38,'Lista Zespołów'!$A$4:$E$75,3,FALSE)</f>
        <v>0</v>
      </c>
      <c r="C38" s="56" t="s">
        <v>21</v>
      </c>
      <c r="D38" s="53">
        <f>VLOOKUP(J38,'Lista Zespołów'!$A$4:$E$75,3,FALSE)</f>
        <v>0</v>
      </c>
      <c r="F38" t="s">
        <v>22</v>
      </c>
      <c r="G38" s="70">
        <v>12</v>
      </c>
      <c r="H38" s="68" t="str">
        <f>$B$1&amp; 2</f>
        <v>K2</v>
      </c>
      <c r="I38" s="69" t="s">
        <v>21</v>
      </c>
      <c r="J38" s="68" t="str">
        <f>$B$1&amp; 3</f>
        <v>K3</v>
      </c>
    </row>
    <row r="39" spans="1:10" ht="17.399999999999999" x14ac:dyDescent="0.3">
      <c r="B39" s="53"/>
      <c r="G39" s="67"/>
      <c r="H39" s="68"/>
      <c r="I39" s="69"/>
      <c r="J39" s="68"/>
    </row>
    <row r="40" spans="1:10" ht="17.399999999999999" x14ac:dyDescent="0.3">
      <c r="A40" s="50">
        <v>13</v>
      </c>
      <c r="B40" s="53">
        <f>VLOOKUP(H40,'Lista Zespołów'!$A$4:$E$75,3,FALSE)</f>
        <v>0</v>
      </c>
      <c r="C40" s="54" t="s">
        <v>21</v>
      </c>
      <c r="D40" s="53">
        <f>VLOOKUP(J40,'Lista Zespołów'!$A$4:$E$75,3,FALSE)</f>
        <v>0</v>
      </c>
      <c r="F40" t="s">
        <v>22</v>
      </c>
      <c r="G40" s="70">
        <v>13</v>
      </c>
      <c r="H40" s="68" t="str">
        <f>$B$1&amp; 3</f>
        <v>K3</v>
      </c>
      <c r="I40" s="69" t="s">
        <v>21</v>
      </c>
      <c r="J40" s="68" t="str">
        <f>$B$1&amp; 6</f>
        <v>K6</v>
      </c>
    </row>
    <row r="41" spans="1:10" ht="18" x14ac:dyDescent="0.35">
      <c r="A41" s="50">
        <v>14</v>
      </c>
      <c r="B41" s="53">
        <f>VLOOKUP(H41,'Lista Zespołów'!$A$4:$E$75,3,FALSE)</f>
        <v>0</v>
      </c>
      <c r="C41" s="56" t="s">
        <v>21</v>
      </c>
      <c r="D41" s="53">
        <f>VLOOKUP(J41,'Lista Zespołów'!$A$4:$E$75,3,FALSE)</f>
        <v>0</v>
      </c>
      <c r="F41" t="s">
        <v>22</v>
      </c>
      <c r="G41" s="70">
        <v>14</v>
      </c>
      <c r="H41" s="68" t="str">
        <f>$B$1&amp; 4</f>
        <v>K4</v>
      </c>
      <c r="I41" s="69" t="s">
        <v>21</v>
      </c>
      <c r="J41" s="68" t="str">
        <f>$B$1&amp; 2</f>
        <v>K2</v>
      </c>
    </row>
    <row r="42" spans="1:10" ht="18" x14ac:dyDescent="0.35">
      <c r="A42" s="50">
        <v>15</v>
      </c>
      <c r="B42" s="53">
        <f>VLOOKUP(H42,'Lista Zespołów'!$A$4:$E$75,3,FALSE)</f>
        <v>0</v>
      </c>
      <c r="C42" s="58" t="s">
        <v>21</v>
      </c>
      <c r="D42" s="53">
        <f>VLOOKUP(J42,'Lista Zespołów'!$A$4:$E$75,3,FALSE)</f>
        <v>0</v>
      </c>
      <c r="F42" t="s">
        <v>22</v>
      </c>
      <c r="G42" s="70">
        <v>15</v>
      </c>
      <c r="H42" s="68" t="str">
        <f>$B$1&amp; 5</f>
        <v>K5</v>
      </c>
      <c r="I42" s="69" t="s">
        <v>21</v>
      </c>
      <c r="J42" s="68" t="str">
        <f>$B$1&amp; 1</f>
        <v>K1</v>
      </c>
    </row>
    <row r="43" spans="1:10" x14ac:dyDescent="0.3">
      <c r="B43" s="57"/>
      <c r="C43" s="57"/>
      <c r="D43" s="57"/>
    </row>
    <row r="44" spans="1:10" ht="18" x14ac:dyDescent="0.35">
      <c r="A44" s="50"/>
      <c r="B44" s="55"/>
      <c r="C44" s="56"/>
      <c r="D44" s="55"/>
      <c r="G44" s="50"/>
      <c r="H44" s="51"/>
      <c r="I44" s="52"/>
      <c r="J44" s="51"/>
    </row>
    <row r="45" spans="1:10" ht="18" x14ac:dyDescent="0.35">
      <c r="A45" s="50"/>
      <c r="B45" s="55"/>
      <c r="C45" s="56"/>
      <c r="D45" s="55"/>
      <c r="G45" s="50"/>
      <c r="H45" s="51"/>
      <c r="I45" s="52"/>
      <c r="J45" s="51"/>
    </row>
    <row r="46" spans="1:10" ht="18" x14ac:dyDescent="0.35">
      <c r="A46" s="50"/>
      <c r="B46" s="53"/>
      <c r="C46" s="54"/>
      <c r="D46" s="53"/>
      <c r="G46" s="50"/>
      <c r="H46" s="51"/>
      <c r="I46" s="52"/>
      <c r="J46" s="51"/>
    </row>
    <row r="48" spans="1:10" ht="18" x14ac:dyDescent="0.35">
      <c r="A48" s="50"/>
      <c r="B48" s="53"/>
      <c r="C48" s="54"/>
      <c r="D48" s="53"/>
      <c r="G48" s="50"/>
      <c r="H48" s="51"/>
      <c r="I48" s="52"/>
      <c r="J48" s="51"/>
    </row>
    <row r="49" spans="1:10" ht="18" x14ac:dyDescent="0.35">
      <c r="A49" s="50"/>
      <c r="B49" s="55"/>
      <c r="C49" s="56"/>
      <c r="D49" s="55"/>
      <c r="G49" s="50"/>
      <c r="H49" s="51"/>
      <c r="I49" s="52"/>
      <c r="J49" s="51"/>
    </row>
    <row r="50" spans="1:10" ht="18" x14ac:dyDescent="0.35">
      <c r="A50" s="50"/>
      <c r="B50" s="51"/>
      <c r="C50" s="52"/>
      <c r="D50" s="51"/>
      <c r="G50" s="50"/>
      <c r="H50" s="51"/>
      <c r="I50" s="52"/>
      <c r="J50" s="51"/>
    </row>
  </sheetData>
  <protectedRanges>
    <protectedRange password="CF7A" sqref="C16:D16" name="Rozstęp1_1"/>
  </protectedRanges>
  <mergeCells count="16">
    <mergeCell ref="K3:L9"/>
    <mergeCell ref="A12:N12"/>
    <mergeCell ref="C13:D13"/>
    <mergeCell ref="E13:F13"/>
    <mergeCell ref="G13:H13"/>
    <mergeCell ref="I13:J13"/>
    <mergeCell ref="K13:L13"/>
    <mergeCell ref="M13:N13"/>
    <mergeCell ref="O13:P13"/>
    <mergeCell ref="C14:D14"/>
    <mergeCell ref="E14:F14"/>
    <mergeCell ref="G14:H14"/>
    <mergeCell ref="I14:J14"/>
    <mergeCell ref="K14:L14"/>
    <mergeCell ref="M14:N14"/>
    <mergeCell ref="O14:P14"/>
  </mergeCells>
  <pageMargins left="0.70866141732283472" right="0.70866141732283472" top="0.74803149606299213" bottom="0.74803149606299213" header="0.31496062992125984" footer="0.31496062992125984"/>
  <pageSetup paperSize="9" scale="48" orientation="landscape" r:id="rId1"/>
  <headerFooter>
    <oddFooter>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0"/>
  <sheetViews>
    <sheetView showGridLines="0" zoomScale="55" zoomScaleNormal="55" workbookViewId="0">
      <selection activeCell="A5" sqref="A5"/>
    </sheetView>
  </sheetViews>
  <sheetFormatPr defaultRowHeight="14.4" x14ac:dyDescent="0.3"/>
  <cols>
    <col min="1" max="1" width="9.6640625" customWidth="1"/>
    <col min="2" max="2" width="51" bestFit="1" customWidth="1"/>
    <col min="3" max="11" width="15.88671875" customWidth="1"/>
    <col min="12" max="12" width="15.5546875" customWidth="1"/>
    <col min="13" max="14" width="15.88671875" customWidth="1"/>
    <col min="15" max="16" width="15.88671875" hidden="1" customWidth="1"/>
  </cols>
  <sheetData>
    <row r="1" spans="1:16" ht="29.4" thickBot="1" x14ac:dyDescent="0.35">
      <c r="A1" s="112" t="s">
        <v>2</v>
      </c>
      <c r="B1" s="113" t="s">
        <v>30</v>
      </c>
      <c r="D1" s="43" t="s">
        <v>19</v>
      </c>
      <c r="E1" s="42">
        <v>2</v>
      </c>
      <c r="F1" s="119" t="s">
        <v>20</v>
      </c>
      <c r="G1" s="120">
        <v>0</v>
      </c>
    </row>
    <row r="2" spans="1:16" ht="21.6" thickBot="1" x14ac:dyDescent="0.45">
      <c r="A2" s="3" t="str">
        <f>"Tabela grupy "&amp;B1</f>
        <v>Tabela grupy L</v>
      </c>
      <c r="J2" s="3"/>
    </row>
    <row r="3" spans="1:16" ht="26.25" customHeight="1" x14ac:dyDescent="0.5">
      <c r="A3" s="114" t="s">
        <v>9</v>
      </c>
      <c r="B3" s="115" t="s">
        <v>1</v>
      </c>
      <c r="C3" s="116" t="s">
        <v>10</v>
      </c>
      <c r="D3" s="117" t="s">
        <v>11</v>
      </c>
      <c r="E3" s="117" t="s">
        <v>12</v>
      </c>
      <c r="F3" s="117" t="s">
        <v>18</v>
      </c>
      <c r="G3" s="117" t="s">
        <v>13</v>
      </c>
      <c r="H3" s="117" t="s">
        <v>14</v>
      </c>
      <c r="I3" s="118" t="s">
        <v>15</v>
      </c>
      <c r="K3" s="140" t="str">
        <f>_xlnm.Criteria</f>
        <v>L</v>
      </c>
      <c r="L3" s="141"/>
      <c r="M3" s="72"/>
    </row>
    <row r="4" spans="1:16" s="2" customFormat="1" ht="26.25" customHeight="1" x14ac:dyDescent="0.5">
      <c r="A4" s="12">
        <v>1</v>
      </c>
      <c r="B4" s="13">
        <f>VLOOKUP($B$1&amp;A4,'Lista Zespołów'!$A$4:$E$75,3,FALSE)</f>
        <v>0</v>
      </c>
      <c r="C4" s="36">
        <f t="shared" ref="C4:C7" si="0">D4*$E$1+E4*$G$1</f>
        <v>0</v>
      </c>
      <c r="D4" s="37">
        <f t="shared" ref="D4:D9" si="1">IF($C15&gt;$D15,1,0)+IF($E15&gt;$F15,1,0)+IF($G15&gt;$H15,1,0)+IF($I15&gt;$J15,1,0)+IF($K15&gt;$L15,1,0)+IF($M15&gt;$N15,1,0)+IF($O15&gt;$P15,1,0)</f>
        <v>0</v>
      </c>
      <c r="E4" s="37">
        <f t="shared" ref="E4:E9" si="2">IF($C15&lt;$D15,1,0)+IF($E15&lt;$F15,1,0)+IF($G15&lt;$H15,1,0)+IF($I15&lt;$J15,1,0)+IF($K15&lt;$L15,1,0)+IF($M15&lt;$N15,1,0)+IF($O15&lt;$P15,1,0)</f>
        <v>0</v>
      </c>
      <c r="F4" s="37">
        <f t="shared" ref="F4:F7" si="3">E4+D4</f>
        <v>0</v>
      </c>
      <c r="G4" s="37">
        <f>SUM(D$15:D$21)</f>
        <v>0</v>
      </c>
      <c r="H4" s="37">
        <f>SUM(C$15:C$21)</f>
        <v>0</v>
      </c>
      <c r="I4" s="38">
        <f t="shared" ref="I4:I7" si="4">IFERROR(G4/H4,0)</f>
        <v>0</v>
      </c>
      <c r="K4" s="141"/>
      <c r="L4" s="141"/>
      <c r="M4" s="72"/>
    </row>
    <row r="5" spans="1:16" s="2" customFormat="1" ht="26.25" customHeight="1" x14ac:dyDescent="0.5">
      <c r="A5" s="14">
        <v>2</v>
      </c>
      <c r="B5" s="15">
        <f>VLOOKUP($B$1&amp;A5,'Lista Zespołów'!$A$4:$E$75,3,FALSE)</f>
        <v>0</v>
      </c>
      <c r="C5" s="33">
        <f t="shared" si="0"/>
        <v>0</v>
      </c>
      <c r="D5" s="34">
        <f t="shared" si="1"/>
        <v>0</v>
      </c>
      <c r="E5" s="34">
        <f t="shared" si="2"/>
        <v>0</v>
      </c>
      <c r="F5" s="34">
        <f t="shared" si="3"/>
        <v>0</v>
      </c>
      <c r="G5" s="34">
        <f>SUM(F$15:F$21)</f>
        <v>0</v>
      </c>
      <c r="H5" s="34">
        <f>SUM(E$15:E$21)</f>
        <v>0</v>
      </c>
      <c r="I5" s="35">
        <f t="shared" si="4"/>
        <v>0</v>
      </c>
      <c r="K5" s="141"/>
      <c r="L5" s="141"/>
      <c r="M5" s="72"/>
    </row>
    <row r="6" spans="1:16" s="2" customFormat="1" ht="26.25" customHeight="1" x14ac:dyDescent="0.5">
      <c r="A6" s="12">
        <v>3</v>
      </c>
      <c r="B6" s="13">
        <f>VLOOKUP($B$1&amp;A6,'Lista Zespołów'!$A$4:$E$75,3,FALSE)</f>
        <v>0</v>
      </c>
      <c r="C6" s="36">
        <f t="shared" si="0"/>
        <v>0</v>
      </c>
      <c r="D6" s="37">
        <f t="shared" si="1"/>
        <v>0</v>
      </c>
      <c r="E6" s="37">
        <f t="shared" si="2"/>
        <v>0</v>
      </c>
      <c r="F6" s="37">
        <f t="shared" si="3"/>
        <v>0</v>
      </c>
      <c r="G6" s="37">
        <f>SUM(H$15:H$21)</f>
        <v>0</v>
      </c>
      <c r="H6" s="37">
        <f>SUM(G$15:G$21)</f>
        <v>0</v>
      </c>
      <c r="I6" s="38">
        <f t="shared" si="4"/>
        <v>0</v>
      </c>
      <c r="K6" s="141"/>
      <c r="L6" s="141"/>
      <c r="M6" s="72"/>
    </row>
    <row r="7" spans="1:16" s="2" customFormat="1" ht="26.25" customHeight="1" x14ac:dyDescent="0.5">
      <c r="A7" s="14">
        <v>4</v>
      </c>
      <c r="B7" s="15">
        <f>VLOOKUP($B$1&amp;A7,'Lista Zespołów'!$A$4:$E$75,3,FALSE)</f>
        <v>0</v>
      </c>
      <c r="C7" s="33">
        <f t="shared" si="0"/>
        <v>0</v>
      </c>
      <c r="D7" s="34">
        <f t="shared" si="1"/>
        <v>0</v>
      </c>
      <c r="E7" s="34">
        <f t="shared" si="2"/>
        <v>0</v>
      </c>
      <c r="F7" s="34">
        <f t="shared" si="3"/>
        <v>0</v>
      </c>
      <c r="G7" s="34">
        <f>SUM(J$15:J$21)</f>
        <v>0</v>
      </c>
      <c r="H7" s="34">
        <f>SUM(I$15:I$21)</f>
        <v>0</v>
      </c>
      <c r="I7" s="35">
        <f t="shared" si="4"/>
        <v>0</v>
      </c>
      <c r="K7" s="141"/>
      <c r="L7" s="141"/>
      <c r="M7" s="72"/>
    </row>
    <row r="8" spans="1:16" s="2" customFormat="1" ht="26.25" customHeight="1" x14ac:dyDescent="0.5">
      <c r="A8" s="12">
        <v>5</v>
      </c>
      <c r="B8" s="13">
        <f>VLOOKUP($B$1&amp;A8,'Lista Zespołów'!$A$4:$E$75,3,FALSE)</f>
        <v>0</v>
      </c>
      <c r="C8" s="36">
        <f>D8*$E$1+E8*$G$1</f>
        <v>0</v>
      </c>
      <c r="D8" s="37">
        <f t="shared" si="1"/>
        <v>0</v>
      </c>
      <c r="E8" s="37">
        <f t="shared" si="2"/>
        <v>0</v>
      </c>
      <c r="F8" s="37">
        <f>E8+D8</f>
        <v>0</v>
      </c>
      <c r="G8" s="37">
        <f>SUM(L$15:L$21)</f>
        <v>0</v>
      </c>
      <c r="H8" s="37">
        <f>SUM(K$15:K$21)</f>
        <v>0</v>
      </c>
      <c r="I8" s="38">
        <f>IFERROR(G8/H8,0)</f>
        <v>0</v>
      </c>
      <c r="K8" s="141"/>
      <c r="L8" s="141"/>
      <c r="M8" s="72"/>
    </row>
    <row r="9" spans="1:16" s="2" customFormat="1" ht="26.25" customHeight="1" x14ac:dyDescent="0.5">
      <c r="A9" s="14">
        <v>6</v>
      </c>
      <c r="B9" s="15">
        <f>VLOOKUP($B$1&amp;A9,'Lista Zespołów'!$A$4:$E$75,3,FALSE)</f>
        <v>0</v>
      </c>
      <c r="C9" s="33">
        <f t="shared" ref="C9" si="5">D9*$E$1+E9*$G$1</f>
        <v>0</v>
      </c>
      <c r="D9" s="34">
        <f t="shared" si="1"/>
        <v>0</v>
      </c>
      <c r="E9" s="34">
        <f t="shared" si="2"/>
        <v>0</v>
      </c>
      <c r="F9" s="34">
        <f t="shared" ref="F9" si="6">E9+D9</f>
        <v>0</v>
      </c>
      <c r="G9" s="34">
        <f>SUM(N$15:N$21)</f>
        <v>0</v>
      </c>
      <c r="H9" s="34">
        <f>SUM(M$15:M$21)</f>
        <v>0</v>
      </c>
      <c r="I9" s="35">
        <f t="shared" ref="I9" si="7">IFERROR(G9/H9,0)</f>
        <v>0</v>
      </c>
      <c r="K9" s="141"/>
      <c r="L9" s="141"/>
      <c r="M9" s="72"/>
    </row>
    <row r="10" spans="1:16" s="2" customFormat="1" x14ac:dyDescent="0.3">
      <c r="A10" s="10"/>
      <c r="B10" s="1"/>
      <c r="C10" s="8"/>
    </row>
    <row r="11" spans="1:16" s="2" customFormat="1" ht="21" x14ac:dyDescent="0.4">
      <c r="A11" s="3" t="str">
        <f>"Mecze grupy "&amp;$B$1</f>
        <v>Mecze grupy L</v>
      </c>
      <c r="B11"/>
      <c r="C11"/>
      <c r="D11" s="3"/>
      <c r="E11"/>
      <c r="F11"/>
      <c r="G11"/>
      <c r="H11"/>
      <c r="I11"/>
      <c r="J11"/>
      <c r="K11"/>
      <c r="L11"/>
      <c r="M11"/>
      <c r="N11"/>
    </row>
    <row r="12" spans="1:16" s="2" customFormat="1" ht="18.75" customHeight="1" thickBot="1" x14ac:dyDescent="0.35">
      <c r="A12" s="133" t="s">
        <v>17</v>
      </c>
      <c r="B12" s="134"/>
      <c r="C12" s="134"/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N12" s="134"/>
    </row>
    <row r="13" spans="1:16" s="2" customFormat="1" ht="25.8" x14ac:dyDescent="0.5">
      <c r="A13" s="16" t="s">
        <v>9</v>
      </c>
      <c r="B13" s="18"/>
      <c r="C13" s="135">
        <v>1</v>
      </c>
      <c r="D13" s="136"/>
      <c r="E13" s="135">
        <v>2</v>
      </c>
      <c r="F13" s="136"/>
      <c r="G13" s="135">
        <v>3</v>
      </c>
      <c r="H13" s="136"/>
      <c r="I13" s="135">
        <v>4</v>
      </c>
      <c r="J13" s="136"/>
      <c r="K13" s="135">
        <v>5</v>
      </c>
      <c r="L13" s="136"/>
      <c r="M13" s="128">
        <v>6</v>
      </c>
      <c r="N13" s="129"/>
      <c r="O13" s="128"/>
      <c r="P13" s="129"/>
    </row>
    <row r="14" spans="1:16" s="2" customFormat="1" ht="51.75" customHeight="1" thickBot="1" x14ac:dyDescent="0.55000000000000004">
      <c r="A14" s="17"/>
      <c r="B14" s="71" t="s">
        <v>1</v>
      </c>
      <c r="C14" s="131">
        <f>VLOOKUP($B$1&amp;C13,'Lista Zespołów'!$A$4:$E$75,3,FALSE)</f>
        <v>0</v>
      </c>
      <c r="D14" s="132"/>
      <c r="E14" s="131">
        <f>VLOOKUP($B$1&amp;E13,'Lista Zespołów'!$A$4:$E$75,3,FALSE)</f>
        <v>0</v>
      </c>
      <c r="F14" s="132"/>
      <c r="G14" s="131">
        <f>VLOOKUP($B$1&amp;G13,'Lista Zespołów'!$A$4:$E$75,3,FALSE)</f>
        <v>0</v>
      </c>
      <c r="H14" s="132"/>
      <c r="I14" s="131">
        <f>VLOOKUP($B$1&amp;I13,'Lista Zespołów'!$A$4:$E$75,3,FALSE)</f>
        <v>0</v>
      </c>
      <c r="J14" s="132"/>
      <c r="K14" s="137">
        <f>VLOOKUP($B$1&amp;K13,'Lista Zespołów'!$A$4:$E$75,3,FALSE)</f>
        <v>0</v>
      </c>
      <c r="L14" s="138"/>
      <c r="M14" s="131">
        <f>VLOOKUP($B$1&amp;M13,'Lista Zespołów'!$A$4:$E$75,3,FALSE)</f>
        <v>0</v>
      </c>
      <c r="N14" s="132"/>
      <c r="O14" s="126"/>
      <c r="P14" s="127"/>
    </row>
    <row r="15" spans="1:16" s="2" customFormat="1" ht="73.5" customHeight="1" thickBot="1" x14ac:dyDescent="0.35">
      <c r="A15" s="77">
        <v>1</v>
      </c>
      <c r="B15" s="109">
        <f>VLOOKUP($B$1&amp;A15,'Lista Zespołów'!$A$4:$E$75,3,FALSE)</f>
        <v>0</v>
      </c>
      <c r="C15" s="25" t="s">
        <v>16</v>
      </c>
      <c r="D15" s="26" t="s">
        <v>16</v>
      </c>
      <c r="E15" s="19"/>
      <c r="F15" s="30"/>
      <c r="G15" s="19"/>
      <c r="H15" s="30"/>
      <c r="I15" s="19"/>
      <c r="J15" s="30"/>
      <c r="K15" s="19"/>
      <c r="L15" s="30"/>
      <c r="M15" s="19"/>
      <c r="N15" s="30"/>
      <c r="O15" s="19"/>
      <c r="P15" s="30"/>
    </row>
    <row r="16" spans="1:16" s="2" customFormat="1" ht="73.5" customHeight="1" thickBot="1" x14ac:dyDescent="0.35">
      <c r="A16" s="79">
        <v>2</v>
      </c>
      <c r="B16" s="83">
        <f>VLOOKUP($B$1&amp;A16,'Lista Zespołów'!$A$4:$E$75,3,FALSE)</f>
        <v>0</v>
      </c>
      <c r="C16" s="85" t="str">
        <f>IF(F15="","",F15)</f>
        <v/>
      </c>
      <c r="D16" s="86" t="str">
        <f>IF(E15="","",E15)</f>
        <v/>
      </c>
      <c r="E16" s="27" t="s">
        <v>16</v>
      </c>
      <c r="F16" s="28" t="s">
        <v>16</v>
      </c>
      <c r="G16" s="23"/>
      <c r="H16" s="31"/>
      <c r="I16" s="23"/>
      <c r="J16" s="31"/>
      <c r="K16" s="23"/>
      <c r="L16" s="31"/>
      <c r="M16" s="23"/>
      <c r="N16" s="31"/>
      <c r="O16" s="23"/>
      <c r="P16" s="31"/>
    </row>
    <row r="17" spans="1:16" s="2" customFormat="1" ht="73.5" customHeight="1" thickBot="1" x14ac:dyDescent="0.35">
      <c r="A17" s="81">
        <v>3</v>
      </c>
      <c r="B17" s="110">
        <f>VLOOKUP($B$1&amp;A17,'Lista Zespołów'!$A$4:$E$75,3,FALSE)</f>
        <v>0</v>
      </c>
      <c r="C17" s="84" t="str">
        <f>IF(H15="","",H15)</f>
        <v/>
      </c>
      <c r="D17" s="87" t="str">
        <f>IF(G15="","",G15)</f>
        <v/>
      </c>
      <c r="E17" s="84" t="str">
        <f>IF(H16="","",H16)</f>
        <v/>
      </c>
      <c r="F17" s="87" t="str">
        <f>IF(G16="","",G16)</f>
        <v/>
      </c>
      <c r="G17" s="29" t="s">
        <v>16</v>
      </c>
      <c r="H17" s="26" t="s">
        <v>16</v>
      </c>
      <c r="I17" s="24"/>
      <c r="J17" s="30"/>
      <c r="K17" s="24"/>
      <c r="L17" s="30"/>
      <c r="M17" s="24"/>
      <c r="N17" s="30"/>
      <c r="O17" s="24"/>
      <c r="P17" s="30"/>
    </row>
    <row r="18" spans="1:16" s="2" customFormat="1" ht="73.5" customHeight="1" thickBot="1" x14ac:dyDescent="0.35">
      <c r="A18" s="79">
        <v>4</v>
      </c>
      <c r="B18" s="83">
        <f>VLOOKUP($B$1&amp;A18,'Lista Zespołów'!$A$4:$E$75,3,FALSE)</f>
        <v>0</v>
      </c>
      <c r="C18" s="85" t="str">
        <f>IF(J15="","",J15)</f>
        <v/>
      </c>
      <c r="D18" s="86" t="str">
        <f>IF(I15="","",I15)</f>
        <v/>
      </c>
      <c r="E18" s="85" t="str">
        <f>IF(J16="","",J16)</f>
        <v/>
      </c>
      <c r="F18" s="86" t="str">
        <f>IF(I16="","",I16)</f>
        <v/>
      </c>
      <c r="G18" s="85" t="str">
        <f>IF(J17="","",J17)</f>
        <v/>
      </c>
      <c r="H18" s="86" t="str">
        <f>IF(I17="","",I17)</f>
        <v/>
      </c>
      <c r="I18" s="27" t="s">
        <v>16</v>
      </c>
      <c r="J18" s="28" t="s">
        <v>16</v>
      </c>
      <c r="K18" s="23"/>
      <c r="L18" s="31"/>
      <c r="M18" s="23"/>
      <c r="N18" s="31"/>
      <c r="O18" s="23"/>
      <c r="P18" s="31"/>
    </row>
    <row r="19" spans="1:16" s="2" customFormat="1" ht="73.5" customHeight="1" thickBot="1" x14ac:dyDescent="0.35">
      <c r="A19" s="79">
        <v>5</v>
      </c>
      <c r="B19" s="83">
        <f>VLOOKUP($B$1&amp;A19,'Lista Zespołów'!$A$4:$E$75,3,FALSE)</f>
        <v>0</v>
      </c>
      <c r="C19" s="85" t="str">
        <f>IF(L15="","",L15)</f>
        <v/>
      </c>
      <c r="D19" s="86" t="str">
        <f>IF(K15="","",K15)</f>
        <v/>
      </c>
      <c r="E19" s="85" t="str">
        <f>IF(L16="","",L16)</f>
        <v/>
      </c>
      <c r="F19" s="86" t="str">
        <f>IF(K16="","",K16)</f>
        <v/>
      </c>
      <c r="G19" s="85" t="str">
        <f>IF(L17="","",L17)</f>
        <v/>
      </c>
      <c r="H19" s="86" t="str">
        <f>IF(K17="","",K17)</f>
        <v/>
      </c>
      <c r="I19" s="85" t="str">
        <f>IF(L18="","",L18)</f>
        <v/>
      </c>
      <c r="J19" s="86" t="str">
        <f>IF(K18="","",K18)</f>
        <v/>
      </c>
      <c r="K19" s="27" t="s">
        <v>16</v>
      </c>
      <c r="L19" s="59" t="s">
        <v>16</v>
      </c>
      <c r="M19" s="24"/>
      <c r="N19" s="30"/>
      <c r="O19" s="23"/>
      <c r="P19" s="31"/>
    </row>
    <row r="20" spans="1:16" s="2" customFormat="1" ht="73.5" customHeight="1" thickBot="1" x14ac:dyDescent="0.35">
      <c r="A20" s="79">
        <v>6</v>
      </c>
      <c r="B20" s="83">
        <f>VLOOKUP($B$1&amp;A20,'Lista Zespołów'!$A$4:$E$75,3,FALSE)</f>
        <v>0</v>
      </c>
      <c r="C20" s="85" t="str">
        <f>IF(N15="","",N15)</f>
        <v/>
      </c>
      <c r="D20" s="86" t="str">
        <f>IF(M15="","",M15)</f>
        <v/>
      </c>
      <c r="E20" s="85" t="str">
        <f>IF(N16="","",N16)</f>
        <v/>
      </c>
      <c r="F20" s="86" t="str">
        <f>IF(M16="","",M16)</f>
        <v/>
      </c>
      <c r="G20" s="85" t="str">
        <f>IF(N17="","",N17)</f>
        <v/>
      </c>
      <c r="H20" s="86" t="str">
        <f>IF(M17="","",M17)</f>
        <v/>
      </c>
      <c r="I20" s="85" t="str">
        <f>IF(N18="","",N18)</f>
        <v/>
      </c>
      <c r="J20" s="86" t="str">
        <f>IF(M18="","",M18)</f>
        <v/>
      </c>
      <c r="K20" s="85" t="str">
        <f>IF(N19="","",N19)</f>
        <v/>
      </c>
      <c r="L20" s="86" t="str">
        <f>IF(M19="","",M19)</f>
        <v/>
      </c>
      <c r="M20" s="27" t="s">
        <v>16</v>
      </c>
      <c r="N20" s="59" t="s">
        <v>16</v>
      </c>
      <c r="O20" s="23"/>
      <c r="P20" s="31"/>
    </row>
    <row r="21" spans="1:16" s="2" customFormat="1" ht="75.75" hidden="1" customHeight="1" thickBot="1" x14ac:dyDescent="0.35">
      <c r="A21" s="20"/>
      <c r="B21" s="21"/>
      <c r="C21" s="22"/>
      <c r="D21" s="32"/>
      <c r="E21" s="22"/>
      <c r="F21" s="32"/>
      <c r="G21" s="22"/>
      <c r="H21" s="32"/>
      <c r="I21" s="22"/>
      <c r="J21" s="32"/>
      <c r="K21" s="22"/>
      <c r="L21" s="32"/>
      <c r="M21" s="22"/>
      <c r="N21" s="32"/>
      <c r="O21" s="27"/>
      <c r="P21" s="28"/>
    </row>
    <row r="22" spans="1:16" s="2" customFormat="1" x14ac:dyDescent="0.3">
      <c r="B22" s="1"/>
      <c r="C22" s="8"/>
    </row>
    <row r="23" spans="1:16" s="2" customFormat="1" x14ac:dyDescent="0.3">
      <c r="B23" s="1"/>
      <c r="C23" s="8"/>
    </row>
    <row r="24" spans="1:16" s="2" customFormat="1" ht="17.399999999999999" x14ac:dyDescent="0.3">
      <c r="A24" s="50">
        <v>1</v>
      </c>
      <c r="B24" s="53">
        <f>VLOOKUP(H24,'Lista Zespołów'!$A$4:$E$75,3,FALSE)</f>
        <v>0</v>
      </c>
      <c r="C24" s="54" t="s">
        <v>21</v>
      </c>
      <c r="D24" s="53">
        <f>VLOOKUP(J24,'Lista Zespołów'!$A$4:$E$75,3,FALSE)</f>
        <v>0</v>
      </c>
      <c r="F24" s="2" t="s">
        <v>22</v>
      </c>
      <c r="G24" s="63">
        <v>1</v>
      </c>
      <c r="H24" s="64" t="str">
        <f>$B$1&amp; 1</f>
        <v>L1</v>
      </c>
      <c r="I24" s="65" t="s">
        <v>21</v>
      </c>
      <c r="J24" s="64" t="str">
        <f>$B$1&amp; 6</f>
        <v>L6</v>
      </c>
    </row>
    <row r="25" spans="1:16" s="2" customFormat="1" ht="17.399999999999999" x14ac:dyDescent="0.3">
      <c r="A25" s="50">
        <v>2</v>
      </c>
      <c r="B25" s="53">
        <f>VLOOKUP(H25,'Lista Zespołów'!$A$4:$E$75,3,FALSE)</f>
        <v>0</v>
      </c>
      <c r="C25" s="54" t="s">
        <v>21</v>
      </c>
      <c r="D25" s="53">
        <f>VLOOKUP(J25,'Lista Zespołów'!$A$4:$E$75,3,FALSE)</f>
        <v>0</v>
      </c>
      <c r="F25" s="2" t="s">
        <v>22</v>
      </c>
      <c r="G25" s="63">
        <v>2</v>
      </c>
      <c r="H25" s="64" t="str">
        <f>$B$1&amp; 2</f>
        <v>L2</v>
      </c>
      <c r="I25" s="65" t="s">
        <v>21</v>
      </c>
      <c r="J25" s="64" t="str">
        <f>$B$1&amp; 5</f>
        <v>L5</v>
      </c>
    </row>
    <row r="26" spans="1:16" s="2" customFormat="1" ht="17.399999999999999" x14ac:dyDescent="0.3">
      <c r="A26" s="50">
        <v>3</v>
      </c>
      <c r="B26" s="53">
        <f>VLOOKUP(H26,'Lista Zespołów'!$A$4:$E$75,3,FALSE)</f>
        <v>0</v>
      </c>
      <c r="C26" s="54" t="s">
        <v>21</v>
      </c>
      <c r="D26" s="53">
        <f>VLOOKUP(J26,'Lista Zespołów'!$A$4:$E$75,3,FALSE)</f>
        <v>0</v>
      </c>
      <c r="F26" s="2" t="s">
        <v>22</v>
      </c>
      <c r="G26" s="63">
        <v>3</v>
      </c>
      <c r="H26" s="64" t="str">
        <f>$B$1&amp; 3</f>
        <v>L3</v>
      </c>
      <c r="I26" s="65" t="s">
        <v>21</v>
      </c>
      <c r="J26" s="66" t="str">
        <f>$B$1&amp; 4</f>
        <v>L4</v>
      </c>
    </row>
    <row r="27" spans="1:16" s="2" customFormat="1" ht="17.399999999999999" x14ac:dyDescent="0.3">
      <c r="A27"/>
      <c r="B27" s="53"/>
      <c r="C27"/>
      <c r="D27"/>
      <c r="G27" s="67"/>
      <c r="H27" s="68"/>
      <c r="I27" s="69"/>
      <c r="J27" s="68"/>
    </row>
    <row r="28" spans="1:16" ht="17.399999999999999" x14ac:dyDescent="0.3">
      <c r="A28" s="50">
        <v>4</v>
      </c>
      <c r="B28" s="53">
        <f>VLOOKUP(H28,'Lista Zespołów'!$A$4:$E$75,3,FALSE)</f>
        <v>0</v>
      </c>
      <c r="C28" s="54" t="s">
        <v>21</v>
      </c>
      <c r="D28" s="53">
        <f>VLOOKUP(J28,'Lista Zespołów'!$A$4:$E$75,3,FALSE)</f>
        <v>0</v>
      </c>
      <c r="F28" s="2" t="s">
        <v>22</v>
      </c>
      <c r="G28" s="63">
        <v>4</v>
      </c>
      <c r="H28" s="64" t="str">
        <f>$B$1&amp; 6</f>
        <v>L6</v>
      </c>
      <c r="I28" s="65" t="s">
        <v>21</v>
      </c>
      <c r="J28" s="64" t="str">
        <f>$B$1&amp; 4</f>
        <v>L4</v>
      </c>
    </row>
    <row r="29" spans="1:16" ht="17.399999999999999" x14ac:dyDescent="0.3">
      <c r="A29" s="50">
        <v>5</v>
      </c>
      <c r="B29" s="53">
        <f>VLOOKUP(H29,'Lista Zespołów'!$A$4:$E$75,3,FALSE)</f>
        <v>0</v>
      </c>
      <c r="C29" s="54" t="s">
        <v>21</v>
      </c>
      <c r="D29" s="53">
        <f>VLOOKUP(J29,'Lista Zespołów'!$A$4:$E$75,3,FALSE)</f>
        <v>0</v>
      </c>
      <c r="F29" s="2" t="s">
        <v>22</v>
      </c>
      <c r="G29" s="63">
        <v>5</v>
      </c>
      <c r="H29" s="64" t="str">
        <f>$B$1&amp; 5</f>
        <v>L5</v>
      </c>
      <c r="I29" s="65" t="s">
        <v>21</v>
      </c>
      <c r="J29" s="64" t="str">
        <f>$B$1&amp; 3</f>
        <v>L3</v>
      </c>
    </row>
    <row r="30" spans="1:16" ht="17.399999999999999" x14ac:dyDescent="0.3">
      <c r="A30" s="50">
        <v>6</v>
      </c>
      <c r="B30" s="53">
        <f>VLOOKUP(H30,'Lista Zespołów'!$A$4:$E$75,3,FALSE)</f>
        <v>0</v>
      </c>
      <c r="C30" s="54" t="s">
        <v>21</v>
      </c>
      <c r="D30" s="53">
        <f>VLOOKUP(J30,'Lista Zespołów'!$A$4:$E$75,3,FALSE)</f>
        <v>0</v>
      </c>
      <c r="F30" s="2" t="s">
        <v>22</v>
      </c>
      <c r="G30" s="70">
        <v>6</v>
      </c>
      <c r="H30" s="68" t="str">
        <f>$B$1&amp; 1</f>
        <v>L1</v>
      </c>
      <c r="I30" s="69" t="s">
        <v>21</v>
      </c>
      <c r="J30" s="68" t="str">
        <f>$B$1&amp; 2</f>
        <v>L2</v>
      </c>
    </row>
    <row r="31" spans="1:16" ht="17.399999999999999" x14ac:dyDescent="0.3">
      <c r="B31" s="53"/>
      <c r="G31" s="67"/>
      <c r="H31" s="68"/>
      <c r="I31" s="69"/>
      <c r="J31" s="68"/>
    </row>
    <row r="32" spans="1:16" ht="17.399999999999999" x14ac:dyDescent="0.3">
      <c r="A32" s="50">
        <v>7</v>
      </c>
      <c r="B32" s="53">
        <f>VLOOKUP(H32,'Lista Zespołów'!$A$4:$E$75,3,FALSE)</f>
        <v>0</v>
      </c>
      <c r="C32" s="54" t="s">
        <v>21</v>
      </c>
      <c r="D32" s="53">
        <f>VLOOKUP(J32,'Lista Zespołów'!$A$4:$E$75,3,FALSE)</f>
        <v>0</v>
      </c>
      <c r="F32" t="s">
        <v>22</v>
      </c>
      <c r="G32" s="63">
        <v>7</v>
      </c>
      <c r="H32" s="64" t="str">
        <f>$B$1&amp; 2</f>
        <v>L2</v>
      </c>
      <c r="I32" s="65" t="s">
        <v>21</v>
      </c>
      <c r="J32" s="64" t="str">
        <f>$B$1&amp; 6</f>
        <v>L6</v>
      </c>
    </row>
    <row r="33" spans="1:10" ht="17.399999999999999" x14ac:dyDescent="0.3">
      <c r="A33" s="50">
        <v>8</v>
      </c>
      <c r="B33" s="53">
        <f>VLOOKUP(H33,'Lista Zespołów'!$A$4:$E$75,3,FALSE)</f>
        <v>0</v>
      </c>
      <c r="C33" s="54" t="s">
        <v>21</v>
      </c>
      <c r="D33" s="53">
        <f>VLOOKUP(J33,'Lista Zespołów'!$A$4:$E$75,3,FALSE)</f>
        <v>0</v>
      </c>
      <c r="F33" t="s">
        <v>22</v>
      </c>
      <c r="G33" s="63">
        <v>8</v>
      </c>
      <c r="H33" s="64" t="str">
        <f>$B$1&amp; 3</f>
        <v>L3</v>
      </c>
      <c r="I33" s="65" t="s">
        <v>21</v>
      </c>
      <c r="J33" s="64" t="str">
        <f>$B$1&amp; 1</f>
        <v>L1</v>
      </c>
    </row>
    <row r="34" spans="1:10" ht="17.399999999999999" x14ac:dyDescent="0.3">
      <c r="A34" s="50">
        <v>9</v>
      </c>
      <c r="B34" s="53">
        <f>VLOOKUP(H34,'Lista Zespołów'!$A$4:$E$75,3,FALSE)</f>
        <v>0</v>
      </c>
      <c r="C34" s="54" t="s">
        <v>21</v>
      </c>
      <c r="D34" s="53">
        <f>VLOOKUP(J34,'Lista Zespołów'!$A$4:$E$75,3,FALSE)</f>
        <v>0</v>
      </c>
      <c r="F34" t="s">
        <v>22</v>
      </c>
      <c r="G34" s="70">
        <v>9</v>
      </c>
      <c r="H34" s="68" t="str">
        <f>$B$1&amp; 4</f>
        <v>L4</v>
      </c>
      <c r="I34" s="69" t="s">
        <v>21</v>
      </c>
      <c r="J34" s="68" t="str">
        <f>$B$1&amp; 5</f>
        <v>L5</v>
      </c>
    </row>
    <row r="35" spans="1:10" ht="17.399999999999999" x14ac:dyDescent="0.3">
      <c r="B35" s="53"/>
      <c r="G35" s="67"/>
      <c r="H35" s="68"/>
      <c r="I35" s="69"/>
      <c r="J35" s="68"/>
    </row>
    <row r="36" spans="1:10" ht="17.399999999999999" x14ac:dyDescent="0.3">
      <c r="A36" s="50">
        <v>10</v>
      </c>
      <c r="B36" s="53">
        <f>VLOOKUP(H36,'Lista Zespołów'!$A$4:$E$75,3,FALSE)</f>
        <v>0</v>
      </c>
      <c r="C36" s="54" t="s">
        <v>21</v>
      </c>
      <c r="D36" s="53">
        <f>VLOOKUP(J36,'Lista Zespołów'!$A$4:$E$75,3,FALSE)</f>
        <v>0</v>
      </c>
      <c r="F36" t="s">
        <v>22</v>
      </c>
      <c r="G36" s="70">
        <v>10</v>
      </c>
      <c r="H36" s="68" t="str">
        <f>$B$1&amp; 6</f>
        <v>L6</v>
      </c>
      <c r="I36" s="69" t="s">
        <v>21</v>
      </c>
      <c r="J36" s="68" t="str">
        <f>$B$1&amp; 5</f>
        <v>L5</v>
      </c>
    </row>
    <row r="37" spans="1:10" ht="17.399999999999999" x14ac:dyDescent="0.3">
      <c r="A37" s="50">
        <v>11</v>
      </c>
      <c r="B37" s="53">
        <f>VLOOKUP(H37,'Lista Zespołów'!$A$4:$E$75,3,FALSE)</f>
        <v>0</v>
      </c>
      <c r="C37" s="54" t="s">
        <v>21</v>
      </c>
      <c r="D37" s="53">
        <f>VLOOKUP(J37,'Lista Zespołów'!$A$4:$E$75,3,FALSE)</f>
        <v>0</v>
      </c>
      <c r="F37" t="s">
        <v>22</v>
      </c>
      <c r="G37" s="70">
        <v>11</v>
      </c>
      <c r="H37" s="68" t="str">
        <f>$B$1&amp; 1</f>
        <v>L1</v>
      </c>
      <c r="I37" s="69" t="s">
        <v>21</v>
      </c>
      <c r="J37" s="68" t="str">
        <f>$B$1&amp; 4</f>
        <v>L4</v>
      </c>
    </row>
    <row r="38" spans="1:10" ht="18" x14ac:dyDescent="0.35">
      <c r="A38" s="50">
        <v>12</v>
      </c>
      <c r="B38" s="53">
        <f>VLOOKUP(H38,'Lista Zespołów'!$A$4:$E$75,3,FALSE)</f>
        <v>0</v>
      </c>
      <c r="C38" s="56" t="s">
        <v>21</v>
      </c>
      <c r="D38" s="53">
        <f>VLOOKUP(J38,'Lista Zespołów'!$A$4:$E$75,3,FALSE)</f>
        <v>0</v>
      </c>
      <c r="F38" t="s">
        <v>22</v>
      </c>
      <c r="G38" s="70">
        <v>12</v>
      </c>
      <c r="H38" s="68" t="str">
        <f>$B$1&amp; 2</f>
        <v>L2</v>
      </c>
      <c r="I38" s="69" t="s">
        <v>21</v>
      </c>
      <c r="J38" s="68" t="str">
        <f>$B$1&amp; 3</f>
        <v>L3</v>
      </c>
    </row>
    <row r="39" spans="1:10" ht="17.399999999999999" x14ac:dyDescent="0.3">
      <c r="B39" s="53"/>
      <c r="G39" s="67"/>
      <c r="H39" s="68"/>
      <c r="I39" s="69"/>
      <c r="J39" s="68"/>
    </row>
    <row r="40" spans="1:10" ht="17.399999999999999" x14ac:dyDescent="0.3">
      <c r="A40" s="50">
        <v>13</v>
      </c>
      <c r="B40" s="53">
        <f>VLOOKUP(H40,'Lista Zespołów'!$A$4:$E$75,3,FALSE)</f>
        <v>0</v>
      </c>
      <c r="C40" s="54" t="s">
        <v>21</v>
      </c>
      <c r="D40" s="53">
        <f>VLOOKUP(J40,'Lista Zespołów'!$A$4:$E$75,3,FALSE)</f>
        <v>0</v>
      </c>
      <c r="F40" t="s">
        <v>22</v>
      </c>
      <c r="G40" s="70">
        <v>13</v>
      </c>
      <c r="H40" s="68" t="str">
        <f>$B$1&amp; 3</f>
        <v>L3</v>
      </c>
      <c r="I40" s="69" t="s">
        <v>21</v>
      </c>
      <c r="J40" s="68" t="str">
        <f>$B$1&amp; 6</f>
        <v>L6</v>
      </c>
    </row>
    <row r="41" spans="1:10" ht="18" x14ac:dyDescent="0.35">
      <c r="A41" s="50">
        <v>14</v>
      </c>
      <c r="B41" s="53">
        <f>VLOOKUP(H41,'Lista Zespołów'!$A$4:$E$75,3,FALSE)</f>
        <v>0</v>
      </c>
      <c r="C41" s="56" t="s">
        <v>21</v>
      </c>
      <c r="D41" s="53">
        <f>VLOOKUP(J41,'Lista Zespołów'!$A$4:$E$75,3,FALSE)</f>
        <v>0</v>
      </c>
      <c r="F41" t="s">
        <v>22</v>
      </c>
      <c r="G41" s="70">
        <v>14</v>
      </c>
      <c r="H41" s="68" t="str">
        <f>$B$1&amp; 4</f>
        <v>L4</v>
      </c>
      <c r="I41" s="69" t="s">
        <v>21</v>
      </c>
      <c r="J41" s="68" t="str">
        <f>$B$1&amp; 2</f>
        <v>L2</v>
      </c>
    </row>
    <row r="42" spans="1:10" ht="18" x14ac:dyDescent="0.35">
      <c r="A42" s="50">
        <v>15</v>
      </c>
      <c r="B42" s="53">
        <f>VLOOKUP(H42,'Lista Zespołów'!$A$4:$E$75,3,FALSE)</f>
        <v>0</v>
      </c>
      <c r="C42" s="58" t="s">
        <v>21</v>
      </c>
      <c r="D42" s="53">
        <f>VLOOKUP(J42,'Lista Zespołów'!$A$4:$E$75,3,FALSE)</f>
        <v>0</v>
      </c>
      <c r="F42" t="s">
        <v>22</v>
      </c>
      <c r="G42" s="70">
        <v>15</v>
      </c>
      <c r="H42" s="68" t="str">
        <f>$B$1&amp; 5</f>
        <v>L5</v>
      </c>
      <c r="I42" s="69" t="s">
        <v>21</v>
      </c>
      <c r="J42" s="68" t="str">
        <f>$B$1&amp; 1</f>
        <v>L1</v>
      </c>
    </row>
    <row r="43" spans="1:10" x14ac:dyDescent="0.3">
      <c r="B43" s="57"/>
      <c r="C43" s="57"/>
      <c r="D43" s="57"/>
    </row>
    <row r="44" spans="1:10" ht="18" x14ac:dyDescent="0.35">
      <c r="A44" s="50"/>
      <c r="B44" s="55"/>
      <c r="C44" s="56"/>
      <c r="D44" s="55"/>
      <c r="G44" s="50"/>
      <c r="H44" s="51"/>
      <c r="I44" s="52"/>
      <c r="J44" s="51"/>
    </row>
    <row r="45" spans="1:10" ht="18" x14ac:dyDescent="0.35">
      <c r="A45" s="50"/>
      <c r="B45" s="55"/>
      <c r="C45" s="56"/>
      <c r="D45" s="55"/>
      <c r="G45" s="50"/>
      <c r="H45" s="51"/>
      <c r="I45" s="52"/>
      <c r="J45" s="51"/>
    </row>
    <row r="46" spans="1:10" ht="18" x14ac:dyDescent="0.35">
      <c r="A46" s="50"/>
      <c r="B46" s="53"/>
      <c r="C46" s="54"/>
      <c r="D46" s="53"/>
      <c r="G46" s="50"/>
      <c r="H46" s="51"/>
      <c r="I46" s="52"/>
      <c r="J46" s="51"/>
    </row>
    <row r="48" spans="1:10" ht="18" x14ac:dyDescent="0.35">
      <c r="A48" s="50"/>
      <c r="B48" s="53"/>
      <c r="C48" s="54"/>
      <c r="D48" s="53"/>
      <c r="G48" s="50"/>
      <c r="H48" s="51"/>
      <c r="I48" s="52"/>
      <c r="J48" s="51"/>
    </row>
    <row r="49" spans="1:10" ht="18" x14ac:dyDescent="0.35">
      <c r="A49" s="50"/>
      <c r="B49" s="55"/>
      <c r="C49" s="56"/>
      <c r="D49" s="55"/>
      <c r="G49" s="50"/>
      <c r="H49" s="51"/>
      <c r="I49" s="52"/>
      <c r="J49" s="51"/>
    </row>
    <row r="50" spans="1:10" ht="18" x14ac:dyDescent="0.35">
      <c r="A50" s="50"/>
      <c r="B50" s="51"/>
      <c r="C50" s="52"/>
      <c r="D50" s="51"/>
      <c r="G50" s="50"/>
      <c r="H50" s="51"/>
      <c r="I50" s="52"/>
      <c r="J50" s="51"/>
    </row>
  </sheetData>
  <protectedRanges>
    <protectedRange password="CF7A" sqref="C16:D16" name="Rozstęp1_1"/>
  </protectedRanges>
  <mergeCells count="16">
    <mergeCell ref="K3:L9"/>
    <mergeCell ref="A12:N12"/>
    <mergeCell ref="C13:D13"/>
    <mergeCell ref="E13:F13"/>
    <mergeCell ref="G13:H13"/>
    <mergeCell ref="I13:J13"/>
    <mergeCell ref="K13:L13"/>
    <mergeCell ref="M13:N13"/>
    <mergeCell ref="O13:P13"/>
    <mergeCell ref="C14:D14"/>
    <mergeCell ref="E14:F14"/>
    <mergeCell ref="G14:H14"/>
    <mergeCell ref="I14:J14"/>
    <mergeCell ref="K14:L14"/>
    <mergeCell ref="M14:N14"/>
    <mergeCell ref="O14:P14"/>
  </mergeCells>
  <pageMargins left="0.70866141732283472" right="0.70866141732283472" top="0.74803149606299213" bottom="0.74803149606299213" header="0.31496062992125984" footer="0.31496062992125984"/>
  <pageSetup paperSize="9" scale="48" orientation="landscape" r:id="rId1"/>
  <headerFooter>
    <oddFooter>Strona &amp;P z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3"/>
  <sheetViews>
    <sheetView workbookViewId="0"/>
  </sheetViews>
  <sheetFormatPr defaultRowHeight="14.4" x14ac:dyDescent="0.3"/>
  <cols>
    <col min="1" max="1" width="46.88671875" customWidth="1"/>
  </cols>
  <sheetData>
    <row r="1" spans="1:2" ht="21.6" thickBot="1" x14ac:dyDescent="0.35">
      <c r="A1" s="95" t="s">
        <v>1</v>
      </c>
    </row>
    <row r="2" spans="1:2" ht="25.8" x14ac:dyDescent="0.5">
      <c r="A2" s="99"/>
      <c r="B2" t="s">
        <v>22</v>
      </c>
    </row>
    <row r="3" spans="1:2" ht="25.8" x14ac:dyDescent="0.5">
      <c r="A3" s="98"/>
      <c r="B3" t="s">
        <v>22</v>
      </c>
    </row>
    <row r="4" spans="1:2" ht="25.8" x14ac:dyDescent="0.5">
      <c r="A4" s="99"/>
      <c r="B4" t="s">
        <v>22</v>
      </c>
    </row>
    <row r="5" spans="1:2" ht="25.8" x14ac:dyDescent="0.5">
      <c r="A5" s="98"/>
      <c r="B5" t="s">
        <v>22</v>
      </c>
    </row>
    <row r="6" spans="1:2" ht="25.8" x14ac:dyDescent="0.5">
      <c r="A6" s="102"/>
      <c r="B6" t="s">
        <v>22</v>
      </c>
    </row>
    <row r="7" spans="1:2" ht="25.8" x14ac:dyDescent="0.5">
      <c r="A7" s="104"/>
    </row>
    <row r="8" spans="1:2" ht="25.8" x14ac:dyDescent="0.5">
      <c r="A8" s="99"/>
    </row>
    <row r="9" spans="1:2" ht="25.8" x14ac:dyDescent="0.5">
      <c r="A9" s="98"/>
    </row>
    <row r="10" spans="1:2" ht="25.8" x14ac:dyDescent="0.5">
      <c r="A10" s="99"/>
    </row>
    <row r="11" spans="1:2" ht="25.8" x14ac:dyDescent="0.5">
      <c r="A11" s="98"/>
    </row>
    <row r="12" spans="1:2" ht="25.8" x14ac:dyDescent="0.5">
      <c r="A12" s="98"/>
    </row>
    <row r="13" spans="1:2" ht="25.8" x14ac:dyDescent="0.5">
      <c r="A13" s="97"/>
    </row>
    <row r="14" spans="1:2" ht="25.8" x14ac:dyDescent="0.5">
      <c r="A14" s="98"/>
    </row>
    <row r="15" spans="1:2" ht="25.8" x14ac:dyDescent="0.5">
      <c r="A15" s="99"/>
    </row>
    <row r="16" spans="1:2" ht="25.8" x14ac:dyDescent="0.5">
      <c r="A16" s="102"/>
      <c r="B16" t="s">
        <v>22</v>
      </c>
    </row>
    <row r="17" spans="1:2" ht="25.8" x14ac:dyDescent="0.5">
      <c r="A17" s="99"/>
      <c r="B17" t="s">
        <v>22</v>
      </c>
    </row>
    <row r="18" spans="1:2" ht="25.8" x14ac:dyDescent="0.5">
      <c r="A18" s="98"/>
      <c r="B18" t="s">
        <v>22</v>
      </c>
    </row>
    <row r="19" spans="1:2" ht="25.8" x14ac:dyDescent="0.5">
      <c r="A19" s="97"/>
      <c r="B19" t="s">
        <v>22</v>
      </c>
    </row>
    <row r="20" spans="1:2" ht="25.8" x14ac:dyDescent="0.5">
      <c r="A20" s="98"/>
      <c r="B20" t="s">
        <v>22</v>
      </c>
    </row>
    <row r="21" spans="1:2" ht="25.8" x14ac:dyDescent="0.5">
      <c r="A21" s="101"/>
      <c r="B21" t="s">
        <v>22</v>
      </c>
    </row>
    <row r="22" spans="1:2" ht="25.8" x14ac:dyDescent="0.5">
      <c r="A22" s="98"/>
      <c r="B22" t="s">
        <v>22</v>
      </c>
    </row>
    <row r="23" spans="1:2" ht="25.8" x14ac:dyDescent="0.5">
      <c r="A23" s="98"/>
      <c r="B23" t="s">
        <v>22</v>
      </c>
    </row>
    <row r="24" spans="1:2" ht="25.8" x14ac:dyDescent="0.5">
      <c r="A24" s="101"/>
      <c r="B24" t="s">
        <v>22</v>
      </c>
    </row>
    <row r="25" spans="1:2" ht="25.8" x14ac:dyDescent="0.5">
      <c r="A25" s="103"/>
      <c r="B25" t="s">
        <v>22</v>
      </c>
    </row>
    <row r="26" spans="1:2" ht="25.8" x14ac:dyDescent="0.5">
      <c r="A26" s="98"/>
      <c r="B26" t="s">
        <v>22</v>
      </c>
    </row>
    <row r="27" spans="1:2" ht="25.8" x14ac:dyDescent="0.5">
      <c r="A27" s="99"/>
      <c r="B27" t="s">
        <v>22</v>
      </c>
    </row>
    <row r="28" spans="1:2" ht="25.8" x14ac:dyDescent="0.5">
      <c r="A28" s="98"/>
      <c r="B28" t="s">
        <v>22</v>
      </c>
    </row>
    <row r="29" spans="1:2" ht="25.8" x14ac:dyDescent="0.5">
      <c r="A29" s="98"/>
      <c r="B29" t="s">
        <v>44</v>
      </c>
    </row>
    <row r="30" spans="1:2" ht="25.8" x14ac:dyDescent="0.5">
      <c r="A30" s="99"/>
      <c r="B30" t="s">
        <v>44</v>
      </c>
    </row>
    <row r="31" spans="1:2" ht="25.8" x14ac:dyDescent="0.5">
      <c r="A31" s="103"/>
      <c r="B31" t="s">
        <v>44</v>
      </c>
    </row>
    <row r="32" spans="1:2" ht="25.8" x14ac:dyDescent="0.5">
      <c r="A32" s="98"/>
      <c r="B32" t="s">
        <v>44</v>
      </c>
    </row>
    <row r="33" spans="1:2" ht="25.8" x14ac:dyDescent="0.5">
      <c r="A33" s="99"/>
      <c r="B33" t="s">
        <v>22</v>
      </c>
    </row>
    <row r="34" spans="1:2" ht="25.8" x14ac:dyDescent="0.5">
      <c r="A34" s="96"/>
      <c r="B34" t="s">
        <v>22</v>
      </c>
    </row>
    <row r="35" spans="1:2" ht="25.8" x14ac:dyDescent="0.5">
      <c r="A35" s="99"/>
      <c r="B35" t="s">
        <v>22</v>
      </c>
    </row>
    <row r="36" spans="1:2" ht="25.8" x14ac:dyDescent="0.5">
      <c r="A36" s="98"/>
      <c r="B36" t="s">
        <v>22</v>
      </c>
    </row>
    <row r="37" spans="1:2" ht="25.8" x14ac:dyDescent="0.5">
      <c r="A37" s="97"/>
      <c r="B37" t="s">
        <v>22</v>
      </c>
    </row>
    <row r="38" spans="1:2" ht="25.8" x14ac:dyDescent="0.5">
      <c r="A38" s="98"/>
      <c r="B38" t="s">
        <v>22</v>
      </c>
    </row>
    <row r="39" spans="1:2" ht="25.8" x14ac:dyDescent="0.5">
      <c r="A39" s="99"/>
      <c r="B39" t="s">
        <v>22</v>
      </c>
    </row>
    <row r="40" spans="1:2" ht="25.8" x14ac:dyDescent="0.5">
      <c r="A40" s="98"/>
      <c r="B40" t="s">
        <v>22</v>
      </c>
    </row>
    <row r="41" spans="1:2" ht="25.8" x14ac:dyDescent="0.5">
      <c r="A41" s="99"/>
      <c r="B41" t="s">
        <v>22</v>
      </c>
    </row>
    <row r="42" spans="1:2" ht="25.8" x14ac:dyDescent="0.5">
      <c r="A42" s="98"/>
      <c r="B42" t="s">
        <v>22</v>
      </c>
    </row>
    <row r="43" spans="1:2" ht="25.8" x14ac:dyDescent="0.5">
      <c r="A43" s="103"/>
      <c r="B43" t="s">
        <v>22</v>
      </c>
    </row>
    <row r="44" spans="1:2" ht="25.8" x14ac:dyDescent="0.5">
      <c r="A44" s="96"/>
      <c r="B44" t="s">
        <v>22</v>
      </c>
    </row>
    <row r="45" spans="1:2" ht="25.8" x14ac:dyDescent="0.5">
      <c r="A45" s="98"/>
    </row>
    <row r="46" spans="1:2" ht="25.8" x14ac:dyDescent="0.5">
      <c r="A46" s="99"/>
    </row>
    <row r="47" spans="1:2" ht="25.8" x14ac:dyDescent="0.5">
      <c r="A47" s="96"/>
    </row>
    <row r="48" spans="1:2" ht="25.8" x14ac:dyDescent="0.5">
      <c r="A48" s="99"/>
    </row>
    <row r="49" spans="1:2" ht="25.8" x14ac:dyDescent="0.5">
      <c r="A49" s="103"/>
    </row>
    <row r="50" spans="1:2" ht="25.8" x14ac:dyDescent="0.5">
      <c r="A50" s="98"/>
    </row>
    <row r="51" spans="1:2" ht="25.8" x14ac:dyDescent="0.5">
      <c r="A51" s="101"/>
    </row>
    <row r="52" spans="1:2" ht="25.8" x14ac:dyDescent="0.5">
      <c r="A52" s="101"/>
    </row>
    <row r="53" spans="1:2" ht="25.8" x14ac:dyDescent="0.5">
      <c r="A53" s="101"/>
      <c r="B53" t="s">
        <v>22</v>
      </c>
    </row>
    <row r="54" spans="1:2" ht="25.8" x14ac:dyDescent="0.5">
      <c r="A54" s="98"/>
    </row>
    <row r="55" spans="1:2" ht="25.8" x14ac:dyDescent="0.5">
      <c r="A55" s="73"/>
    </row>
    <row r="56" spans="1:2" ht="25.8" x14ac:dyDescent="0.5">
      <c r="A56" s="6"/>
    </row>
    <row r="57" spans="1:2" ht="25.8" x14ac:dyDescent="0.5">
      <c r="A57" s="99"/>
    </row>
    <row r="58" spans="1:2" ht="25.8" x14ac:dyDescent="0.5">
      <c r="A58" s="98"/>
    </row>
    <row r="59" spans="1:2" ht="25.8" x14ac:dyDescent="0.5">
      <c r="A59" s="98"/>
    </row>
    <row r="60" spans="1:2" ht="25.8" x14ac:dyDescent="0.5">
      <c r="A60" s="96"/>
    </row>
    <row r="61" spans="1:2" ht="25.8" x14ac:dyDescent="0.5">
      <c r="A61" s="97"/>
    </row>
    <row r="62" spans="1:2" ht="25.8" x14ac:dyDescent="0.5">
      <c r="A62" s="96"/>
      <c r="B62" t="s">
        <v>22</v>
      </c>
    </row>
    <row r="63" spans="1:2" ht="25.8" x14ac:dyDescent="0.5">
      <c r="A63" s="96"/>
      <c r="B63" t="s">
        <v>22</v>
      </c>
    </row>
    <row r="64" spans="1:2" ht="25.8" x14ac:dyDescent="0.5">
      <c r="A64" s="99"/>
      <c r="B64" t="s">
        <v>22</v>
      </c>
    </row>
    <row r="65" spans="1:2" ht="25.8" x14ac:dyDescent="0.5">
      <c r="A65" s="6"/>
      <c r="B65" t="s">
        <v>22</v>
      </c>
    </row>
    <row r="66" spans="1:2" ht="25.8" x14ac:dyDescent="0.5">
      <c r="A66" s="101"/>
      <c r="B66" t="s">
        <v>22</v>
      </c>
    </row>
    <row r="67" spans="1:2" ht="25.8" x14ac:dyDescent="0.5">
      <c r="A67" s="97"/>
      <c r="B67" t="s">
        <v>22</v>
      </c>
    </row>
    <row r="68" spans="1:2" ht="25.8" x14ac:dyDescent="0.5">
      <c r="A68" s="101"/>
      <c r="B68" t="s">
        <v>22</v>
      </c>
    </row>
    <row r="69" spans="1:2" ht="25.8" x14ac:dyDescent="0.5">
      <c r="A69" s="6"/>
    </row>
    <row r="70" spans="1:2" ht="25.8" x14ac:dyDescent="0.5">
      <c r="A70" s="99"/>
    </row>
    <row r="71" spans="1:2" ht="25.8" x14ac:dyDescent="0.5">
      <c r="A71" s="98"/>
    </row>
    <row r="72" spans="1:2" ht="25.8" x14ac:dyDescent="0.5">
      <c r="A72" s="96"/>
    </row>
    <row r="73" spans="1:2" ht="26.4" thickBot="1" x14ac:dyDescent="0.55000000000000004">
      <c r="A73" s="100"/>
    </row>
  </sheetData>
  <sortState ref="A2:A73">
    <sortCondition ref="A1"/>
  </sortState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108"/>
  <sheetViews>
    <sheetView zoomScale="50" zoomScaleNormal="50" workbookViewId="0"/>
  </sheetViews>
  <sheetFormatPr defaultRowHeight="14.4" x14ac:dyDescent="0.3"/>
  <cols>
    <col min="1" max="1" width="9.6640625" customWidth="1"/>
    <col min="2" max="2" width="46.5546875" customWidth="1"/>
    <col min="3" max="9" width="15.88671875" customWidth="1"/>
    <col min="10" max="10" width="36.5546875" style="9" customWidth="1"/>
    <col min="11" max="11" width="51.109375" style="9" bestFit="1" customWidth="1"/>
  </cols>
  <sheetData>
    <row r="2" spans="1:12" ht="21.6" thickBot="1" x14ac:dyDescent="0.45">
      <c r="A2" s="3" t="s">
        <v>83</v>
      </c>
    </row>
    <row r="3" spans="1:12" ht="25.8" x14ac:dyDescent="0.5">
      <c r="A3" s="45" t="s">
        <v>9</v>
      </c>
      <c r="B3" s="46" t="s">
        <v>1</v>
      </c>
      <c r="C3" s="47" t="s">
        <v>10</v>
      </c>
      <c r="D3" s="48" t="s">
        <v>11</v>
      </c>
      <c r="E3" s="48" t="s">
        <v>12</v>
      </c>
      <c r="F3" s="48" t="s">
        <v>18</v>
      </c>
      <c r="G3" s="48" t="s">
        <v>13</v>
      </c>
      <c r="H3" s="48" t="s">
        <v>14</v>
      </c>
      <c r="I3" s="49" t="s">
        <v>15</v>
      </c>
      <c r="J3" s="107" t="s">
        <v>95</v>
      </c>
      <c r="K3" s="107" t="s">
        <v>119</v>
      </c>
      <c r="L3" s="107" t="s">
        <v>97</v>
      </c>
    </row>
    <row r="4" spans="1:12" ht="25.8" x14ac:dyDescent="0.5">
      <c r="A4" s="12">
        <v>1</v>
      </c>
      <c r="B4" s="13" t="s">
        <v>45</v>
      </c>
      <c r="C4" s="36">
        <v>10</v>
      </c>
      <c r="D4" s="37">
        <v>5</v>
      </c>
      <c r="E4" s="37">
        <v>0</v>
      </c>
      <c r="F4" s="37">
        <v>5</v>
      </c>
      <c r="G4" s="37">
        <v>75</v>
      </c>
      <c r="H4" s="37">
        <v>28</v>
      </c>
      <c r="I4" s="38">
        <v>2.6785714285714284</v>
      </c>
      <c r="J4" s="108"/>
      <c r="K4" s="108"/>
      <c r="L4" s="108"/>
    </row>
    <row r="5" spans="1:12" ht="25.8" x14ac:dyDescent="0.5">
      <c r="A5" s="12">
        <v>2</v>
      </c>
      <c r="B5" s="13" t="s">
        <v>34</v>
      </c>
      <c r="C5" s="36">
        <v>8</v>
      </c>
      <c r="D5" s="37">
        <v>4</v>
      </c>
      <c r="E5" s="37">
        <v>1</v>
      </c>
      <c r="F5" s="37">
        <v>5</v>
      </c>
      <c r="G5" s="37">
        <v>69</v>
      </c>
      <c r="H5" s="37">
        <v>57</v>
      </c>
      <c r="I5" s="38">
        <v>1.2105263157894737</v>
      </c>
      <c r="J5" s="108"/>
      <c r="K5" s="108"/>
      <c r="L5" s="108"/>
    </row>
    <row r="6" spans="1:12" ht="25.8" x14ac:dyDescent="0.5">
      <c r="A6" s="14">
        <v>3</v>
      </c>
      <c r="B6" s="15" t="s">
        <v>38</v>
      </c>
      <c r="C6" s="33">
        <v>6</v>
      </c>
      <c r="D6" s="34">
        <v>3</v>
      </c>
      <c r="E6" s="34">
        <v>2</v>
      </c>
      <c r="F6" s="34">
        <v>5</v>
      </c>
      <c r="G6" s="34">
        <v>63</v>
      </c>
      <c r="H6" s="34">
        <v>62</v>
      </c>
      <c r="I6" s="35">
        <v>1.0161290322580645</v>
      </c>
      <c r="J6" s="108"/>
      <c r="K6" s="108"/>
      <c r="L6" s="108"/>
    </row>
    <row r="7" spans="1:12" ht="25.8" x14ac:dyDescent="0.5">
      <c r="A7" s="14">
        <v>4</v>
      </c>
      <c r="B7" s="15" t="s">
        <v>39</v>
      </c>
      <c r="C7" s="33">
        <v>4</v>
      </c>
      <c r="D7" s="34">
        <v>2</v>
      </c>
      <c r="E7" s="34">
        <v>3</v>
      </c>
      <c r="F7" s="34">
        <v>5</v>
      </c>
      <c r="G7" s="34">
        <v>59</v>
      </c>
      <c r="H7" s="34">
        <v>72</v>
      </c>
      <c r="I7" s="35">
        <v>0.81944444444444442</v>
      </c>
      <c r="J7" s="108"/>
      <c r="K7" s="108"/>
      <c r="L7" s="108"/>
    </row>
    <row r="8" spans="1:12" ht="25.8" x14ac:dyDescent="0.5">
      <c r="A8" s="12">
        <v>5</v>
      </c>
      <c r="B8" s="13" t="s">
        <v>77</v>
      </c>
      <c r="C8" s="36">
        <v>2</v>
      </c>
      <c r="D8" s="37">
        <v>1</v>
      </c>
      <c r="E8" s="37">
        <v>4</v>
      </c>
      <c r="F8" s="37">
        <v>5</v>
      </c>
      <c r="G8" s="37">
        <v>59</v>
      </c>
      <c r="H8" s="37">
        <v>70</v>
      </c>
      <c r="I8" s="38">
        <v>0.84285714285714286</v>
      </c>
      <c r="J8" s="108"/>
      <c r="K8" s="108"/>
      <c r="L8" s="108"/>
    </row>
    <row r="9" spans="1:12" ht="25.8" x14ac:dyDescent="0.5">
      <c r="A9" s="14">
        <v>6</v>
      </c>
      <c r="B9" s="15" t="s">
        <v>98</v>
      </c>
      <c r="C9" s="33">
        <v>0</v>
      </c>
      <c r="D9" s="34">
        <v>0</v>
      </c>
      <c r="E9" s="34">
        <v>5</v>
      </c>
      <c r="F9" s="34">
        <v>5</v>
      </c>
      <c r="G9" s="34">
        <v>39</v>
      </c>
      <c r="H9" s="34">
        <v>75</v>
      </c>
      <c r="I9" s="35">
        <v>0.52</v>
      </c>
      <c r="J9" s="108"/>
      <c r="K9" s="108"/>
      <c r="L9" s="108"/>
    </row>
    <row r="11" spans="1:12" ht="21.6" thickBot="1" x14ac:dyDescent="0.45">
      <c r="A11" s="3" t="s">
        <v>84</v>
      </c>
    </row>
    <row r="12" spans="1:12" ht="25.8" x14ac:dyDescent="0.5">
      <c r="A12" s="45" t="s">
        <v>9</v>
      </c>
      <c r="B12" s="46" t="s">
        <v>1</v>
      </c>
      <c r="C12" s="47" t="s">
        <v>10</v>
      </c>
      <c r="D12" s="48" t="s">
        <v>11</v>
      </c>
      <c r="E12" s="48" t="s">
        <v>12</v>
      </c>
      <c r="F12" s="48" t="s">
        <v>18</v>
      </c>
      <c r="G12" s="48" t="s">
        <v>13</v>
      </c>
      <c r="H12" s="48" t="s">
        <v>14</v>
      </c>
      <c r="I12" s="49" t="s">
        <v>15</v>
      </c>
      <c r="J12" s="107" t="s">
        <v>95</v>
      </c>
      <c r="K12" s="107" t="s">
        <v>96</v>
      </c>
      <c r="L12" s="107" t="s">
        <v>97</v>
      </c>
    </row>
    <row r="13" spans="1:12" ht="25.8" x14ac:dyDescent="0.5">
      <c r="A13" s="12">
        <v>1</v>
      </c>
      <c r="B13" s="13" t="s">
        <v>43</v>
      </c>
      <c r="C13" s="36">
        <v>8</v>
      </c>
      <c r="D13" s="37">
        <v>4</v>
      </c>
      <c r="E13" s="37">
        <v>1</v>
      </c>
      <c r="F13" s="37">
        <v>5</v>
      </c>
      <c r="G13" s="37">
        <v>74</v>
      </c>
      <c r="H13" s="37">
        <v>48</v>
      </c>
      <c r="I13" s="38">
        <v>1.5416666666666667</v>
      </c>
      <c r="J13" s="108"/>
      <c r="K13" s="108"/>
      <c r="L13" s="108"/>
    </row>
    <row r="14" spans="1:12" ht="25.8" x14ac:dyDescent="0.5">
      <c r="A14" s="12">
        <v>2</v>
      </c>
      <c r="B14" s="13" t="s">
        <v>61</v>
      </c>
      <c r="C14" s="36">
        <v>8</v>
      </c>
      <c r="D14" s="37">
        <v>4</v>
      </c>
      <c r="E14" s="37">
        <v>1</v>
      </c>
      <c r="F14" s="37">
        <v>5</v>
      </c>
      <c r="G14" s="37">
        <v>74</v>
      </c>
      <c r="H14" s="37">
        <v>50</v>
      </c>
      <c r="I14" s="38">
        <v>1.48</v>
      </c>
      <c r="J14" s="108"/>
      <c r="K14" s="108"/>
      <c r="L14" s="108"/>
    </row>
    <row r="15" spans="1:12" ht="25.8" x14ac:dyDescent="0.5">
      <c r="A15" s="14">
        <v>3</v>
      </c>
      <c r="B15" s="15" t="s">
        <v>52</v>
      </c>
      <c r="C15" s="33">
        <v>6</v>
      </c>
      <c r="D15" s="34">
        <v>3</v>
      </c>
      <c r="E15" s="34">
        <v>2</v>
      </c>
      <c r="F15" s="34">
        <v>5</v>
      </c>
      <c r="G15" s="34">
        <v>71</v>
      </c>
      <c r="H15" s="34">
        <v>51</v>
      </c>
      <c r="I15" s="35">
        <v>1.392156862745098</v>
      </c>
      <c r="J15" s="108"/>
      <c r="K15" s="108"/>
      <c r="L15" s="108"/>
    </row>
    <row r="16" spans="1:12" ht="25.8" x14ac:dyDescent="0.5">
      <c r="A16" s="12">
        <v>4</v>
      </c>
      <c r="B16" s="13" t="s">
        <v>58</v>
      </c>
      <c r="C16" s="36">
        <v>6</v>
      </c>
      <c r="D16" s="37">
        <v>3</v>
      </c>
      <c r="E16" s="37">
        <v>2</v>
      </c>
      <c r="F16" s="37">
        <v>5</v>
      </c>
      <c r="G16" s="37">
        <v>56</v>
      </c>
      <c r="H16" s="37">
        <v>70</v>
      </c>
      <c r="I16" s="38">
        <v>0.8</v>
      </c>
      <c r="J16" s="108"/>
      <c r="K16" s="108"/>
      <c r="L16" s="108"/>
    </row>
    <row r="17" spans="1:12" ht="25.8" x14ac:dyDescent="0.5">
      <c r="A17" s="14">
        <v>5</v>
      </c>
      <c r="B17" s="15" t="s">
        <v>114</v>
      </c>
      <c r="C17" s="33">
        <v>2</v>
      </c>
      <c r="D17" s="34">
        <v>1</v>
      </c>
      <c r="E17" s="34">
        <v>4</v>
      </c>
      <c r="F17" s="34">
        <v>5</v>
      </c>
      <c r="G17" s="34">
        <v>46</v>
      </c>
      <c r="H17" s="34">
        <v>67</v>
      </c>
      <c r="I17" s="35">
        <v>0.68656716417910446</v>
      </c>
      <c r="J17" s="108"/>
      <c r="K17" s="108"/>
      <c r="L17" s="108"/>
    </row>
    <row r="18" spans="1:12" ht="25.8" x14ac:dyDescent="0.5">
      <c r="A18" s="14">
        <v>6</v>
      </c>
      <c r="B18" s="15" t="s">
        <v>75</v>
      </c>
      <c r="C18" s="33">
        <v>0</v>
      </c>
      <c r="D18" s="34">
        <v>0</v>
      </c>
      <c r="E18" s="34">
        <v>5</v>
      </c>
      <c r="F18" s="34">
        <v>5</v>
      </c>
      <c r="G18" s="34">
        <v>41</v>
      </c>
      <c r="H18" s="34">
        <v>76</v>
      </c>
      <c r="I18" s="35">
        <v>0.53947368421052633</v>
      </c>
      <c r="J18" s="108"/>
      <c r="K18" s="108"/>
      <c r="L18" s="108"/>
    </row>
    <row r="20" spans="1:12" ht="21.6" thickBot="1" x14ac:dyDescent="0.45">
      <c r="A20" s="3" t="s">
        <v>85</v>
      </c>
    </row>
    <row r="21" spans="1:12" ht="25.8" x14ac:dyDescent="0.5">
      <c r="A21" s="45" t="s">
        <v>9</v>
      </c>
      <c r="B21" s="46" t="s">
        <v>1</v>
      </c>
      <c r="C21" s="47" t="s">
        <v>10</v>
      </c>
      <c r="D21" s="48" t="s">
        <v>11</v>
      </c>
      <c r="E21" s="48" t="s">
        <v>12</v>
      </c>
      <c r="F21" s="48" t="s">
        <v>18</v>
      </c>
      <c r="G21" s="48" t="s">
        <v>13</v>
      </c>
      <c r="H21" s="48" t="s">
        <v>14</v>
      </c>
      <c r="I21" s="49" t="s">
        <v>15</v>
      </c>
      <c r="J21" s="107" t="s">
        <v>95</v>
      </c>
      <c r="K21" s="107" t="s">
        <v>96</v>
      </c>
      <c r="L21" s="107" t="s">
        <v>97</v>
      </c>
    </row>
    <row r="22" spans="1:12" ht="25.8" x14ac:dyDescent="0.5">
      <c r="A22" s="12">
        <v>1</v>
      </c>
      <c r="B22" s="13" t="s">
        <v>42</v>
      </c>
      <c r="C22" s="36">
        <v>10</v>
      </c>
      <c r="D22" s="37">
        <v>5</v>
      </c>
      <c r="E22" s="37">
        <v>0</v>
      </c>
      <c r="F22" s="37">
        <v>5</v>
      </c>
      <c r="G22" s="37">
        <v>75</v>
      </c>
      <c r="H22" s="37">
        <v>33</v>
      </c>
      <c r="I22" s="38">
        <v>2.2727272727272729</v>
      </c>
      <c r="J22" s="108"/>
      <c r="K22" s="108"/>
      <c r="L22" s="108"/>
    </row>
    <row r="23" spans="1:12" ht="25.8" x14ac:dyDescent="0.5">
      <c r="A23" s="12">
        <v>2</v>
      </c>
      <c r="B23" s="13" t="s">
        <v>62</v>
      </c>
      <c r="C23" s="36">
        <v>6</v>
      </c>
      <c r="D23" s="37">
        <v>3</v>
      </c>
      <c r="E23" s="37">
        <v>2</v>
      </c>
      <c r="F23" s="37">
        <v>5</v>
      </c>
      <c r="G23" s="37">
        <v>66</v>
      </c>
      <c r="H23" s="37">
        <v>56</v>
      </c>
      <c r="I23" s="38">
        <v>1.1785714285714286</v>
      </c>
      <c r="J23" s="108"/>
      <c r="K23" s="108"/>
      <c r="L23" s="108"/>
    </row>
    <row r="24" spans="1:12" ht="25.8" x14ac:dyDescent="0.5">
      <c r="A24" s="14">
        <v>3</v>
      </c>
      <c r="B24" s="15" t="s">
        <v>73</v>
      </c>
      <c r="C24" s="33">
        <v>6</v>
      </c>
      <c r="D24" s="34">
        <v>3</v>
      </c>
      <c r="E24" s="34">
        <v>2</v>
      </c>
      <c r="F24" s="34">
        <v>5</v>
      </c>
      <c r="G24" s="34">
        <v>68</v>
      </c>
      <c r="H24" s="34">
        <v>58</v>
      </c>
      <c r="I24" s="35">
        <v>1.1724137931034482</v>
      </c>
      <c r="J24" s="108"/>
      <c r="K24" s="108"/>
      <c r="L24" s="108"/>
    </row>
    <row r="25" spans="1:12" ht="25.8" x14ac:dyDescent="0.5">
      <c r="A25" s="12">
        <v>4</v>
      </c>
      <c r="B25" s="13" t="s">
        <v>49</v>
      </c>
      <c r="C25" s="36">
        <v>6</v>
      </c>
      <c r="D25" s="37">
        <v>3</v>
      </c>
      <c r="E25" s="37">
        <v>2</v>
      </c>
      <c r="F25" s="37">
        <v>5</v>
      </c>
      <c r="G25" s="37">
        <v>63</v>
      </c>
      <c r="H25" s="37">
        <v>60</v>
      </c>
      <c r="I25" s="38">
        <v>1.05</v>
      </c>
      <c r="J25" s="108"/>
      <c r="K25" s="108"/>
      <c r="L25" s="108"/>
    </row>
    <row r="26" spans="1:12" ht="25.8" x14ac:dyDescent="0.5">
      <c r="A26" s="14">
        <v>5</v>
      </c>
      <c r="B26" s="15" t="s">
        <v>99</v>
      </c>
      <c r="C26" s="33">
        <v>2</v>
      </c>
      <c r="D26" s="34">
        <v>1</v>
      </c>
      <c r="E26" s="34">
        <v>4</v>
      </c>
      <c r="F26" s="34">
        <v>5</v>
      </c>
      <c r="G26" s="34">
        <v>44</v>
      </c>
      <c r="H26" s="34">
        <v>73</v>
      </c>
      <c r="I26" s="35">
        <v>0.60273972602739723</v>
      </c>
      <c r="J26" s="108"/>
      <c r="K26" s="108"/>
      <c r="L26" s="108"/>
    </row>
    <row r="27" spans="1:12" ht="25.8" x14ac:dyDescent="0.5">
      <c r="A27" s="14">
        <v>6</v>
      </c>
      <c r="B27" s="15" t="s">
        <v>100</v>
      </c>
      <c r="C27" s="33">
        <v>0</v>
      </c>
      <c r="D27" s="34">
        <v>0</v>
      </c>
      <c r="E27" s="34">
        <v>5</v>
      </c>
      <c r="F27" s="34">
        <v>5</v>
      </c>
      <c r="G27" s="34">
        <v>39</v>
      </c>
      <c r="H27" s="34">
        <v>75</v>
      </c>
      <c r="I27" s="35">
        <v>0.52</v>
      </c>
      <c r="J27" s="108"/>
      <c r="K27" s="108"/>
      <c r="L27" s="108"/>
    </row>
    <row r="29" spans="1:12" ht="21.6" thickBot="1" x14ac:dyDescent="0.45">
      <c r="A29" s="3" t="s">
        <v>86</v>
      </c>
    </row>
    <row r="30" spans="1:12" ht="25.8" x14ac:dyDescent="0.5">
      <c r="A30" s="45" t="s">
        <v>9</v>
      </c>
      <c r="B30" s="46" t="s">
        <v>1</v>
      </c>
      <c r="C30" s="47" t="s">
        <v>10</v>
      </c>
      <c r="D30" s="48" t="s">
        <v>11</v>
      </c>
      <c r="E30" s="48" t="s">
        <v>12</v>
      </c>
      <c r="F30" s="48" t="s">
        <v>18</v>
      </c>
      <c r="G30" s="48" t="s">
        <v>13</v>
      </c>
      <c r="H30" s="48" t="s">
        <v>14</v>
      </c>
      <c r="I30" s="49" t="s">
        <v>15</v>
      </c>
      <c r="J30" s="107" t="s">
        <v>95</v>
      </c>
      <c r="K30" s="107" t="s">
        <v>96</v>
      </c>
      <c r="L30" s="107" t="s">
        <v>97</v>
      </c>
    </row>
    <row r="31" spans="1:12" ht="25.8" x14ac:dyDescent="0.5">
      <c r="A31" s="12">
        <v>1</v>
      </c>
      <c r="B31" s="13" t="s">
        <v>55</v>
      </c>
      <c r="C31" s="36">
        <v>10</v>
      </c>
      <c r="D31" s="37">
        <v>5</v>
      </c>
      <c r="E31" s="37">
        <v>0</v>
      </c>
      <c r="F31" s="37">
        <v>5</v>
      </c>
      <c r="G31" s="37">
        <v>75</v>
      </c>
      <c r="H31" s="37">
        <v>22</v>
      </c>
      <c r="I31" s="38">
        <v>3.4090909090909092</v>
      </c>
      <c r="J31" s="108"/>
      <c r="K31" s="108"/>
      <c r="L31" s="108"/>
    </row>
    <row r="32" spans="1:12" ht="25.8" x14ac:dyDescent="0.5">
      <c r="A32" s="12">
        <v>2</v>
      </c>
      <c r="B32" s="13" t="s">
        <v>36</v>
      </c>
      <c r="C32" s="36">
        <v>8</v>
      </c>
      <c r="D32" s="37">
        <v>4</v>
      </c>
      <c r="E32" s="37">
        <v>1</v>
      </c>
      <c r="F32" s="37">
        <v>5</v>
      </c>
      <c r="G32" s="37">
        <v>70</v>
      </c>
      <c r="H32" s="37">
        <v>30</v>
      </c>
      <c r="I32" s="38">
        <v>2.3333333333333335</v>
      </c>
      <c r="J32" s="108"/>
      <c r="K32" s="108"/>
      <c r="L32" s="108"/>
    </row>
    <row r="33" spans="1:12" ht="25.8" x14ac:dyDescent="0.5">
      <c r="A33" s="14">
        <v>3</v>
      </c>
      <c r="B33" s="15" t="s">
        <v>102</v>
      </c>
      <c r="C33" s="33">
        <v>4</v>
      </c>
      <c r="D33" s="34">
        <v>2</v>
      </c>
      <c r="E33" s="34">
        <v>3</v>
      </c>
      <c r="F33" s="34">
        <v>5</v>
      </c>
      <c r="G33" s="34">
        <v>54</v>
      </c>
      <c r="H33" s="34">
        <v>65</v>
      </c>
      <c r="I33" s="35">
        <v>0.83076923076923082</v>
      </c>
      <c r="J33" s="108"/>
      <c r="K33" s="108"/>
      <c r="L33" s="108"/>
    </row>
    <row r="34" spans="1:12" ht="25.8" x14ac:dyDescent="0.5">
      <c r="A34" s="14">
        <v>4</v>
      </c>
      <c r="B34" s="15" t="s">
        <v>103</v>
      </c>
      <c r="C34" s="33">
        <v>4</v>
      </c>
      <c r="D34" s="34">
        <v>2</v>
      </c>
      <c r="E34" s="34">
        <v>3</v>
      </c>
      <c r="F34" s="34">
        <v>5</v>
      </c>
      <c r="G34" s="34">
        <v>44</v>
      </c>
      <c r="H34" s="34">
        <v>64</v>
      </c>
      <c r="I34" s="35">
        <v>0.6875</v>
      </c>
      <c r="J34" s="108"/>
      <c r="K34" s="108"/>
      <c r="L34" s="108"/>
    </row>
    <row r="35" spans="1:12" ht="25.8" x14ac:dyDescent="0.5">
      <c r="A35" s="12">
        <v>5</v>
      </c>
      <c r="B35" s="13" t="s">
        <v>40</v>
      </c>
      <c r="C35" s="36">
        <v>4</v>
      </c>
      <c r="D35" s="37">
        <v>2</v>
      </c>
      <c r="E35" s="37">
        <v>3</v>
      </c>
      <c r="F35" s="37">
        <v>5</v>
      </c>
      <c r="G35" s="37">
        <v>44</v>
      </c>
      <c r="H35" s="37">
        <v>70</v>
      </c>
      <c r="I35" s="38">
        <v>0.62857142857142856</v>
      </c>
      <c r="J35" s="108"/>
      <c r="K35" s="108"/>
      <c r="L35" s="108"/>
    </row>
    <row r="36" spans="1:12" ht="25.8" x14ac:dyDescent="0.5">
      <c r="A36" s="14">
        <v>6</v>
      </c>
      <c r="B36" s="15" t="s">
        <v>101</v>
      </c>
      <c r="C36" s="33">
        <v>0</v>
      </c>
      <c r="D36" s="34">
        <v>0</v>
      </c>
      <c r="E36" s="34">
        <v>5</v>
      </c>
      <c r="F36" s="34">
        <v>5</v>
      </c>
      <c r="G36" s="34">
        <v>39</v>
      </c>
      <c r="H36" s="34">
        <v>75</v>
      </c>
      <c r="I36" s="35">
        <v>0.52</v>
      </c>
      <c r="J36" s="108"/>
      <c r="K36" s="108"/>
      <c r="L36" s="108"/>
    </row>
    <row r="38" spans="1:12" ht="21.6" thickBot="1" x14ac:dyDescent="0.45">
      <c r="A38" s="3" t="s">
        <v>87</v>
      </c>
    </row>
    <row r="39" spans="1:12" ht="25.8" x14ac:dyDescent="0.5">
      <c r="A39" s="45" t="s">
        <v>9</v>
      </c>
      <c r="B39" s="46" t="s">
        <v>1</v>
      </c>
      <c r="C39" s="47" t="s">
        <v>10</v>
      </c>
      <c r="D39" s="48" t="s">
        <v>11</v>
      </c>
      <c r="E39" s="48" t="s">
        <v>12</v>
      </c>
      <c r="F39" s="48" t="s">
        <v>18</v>
      </c>
      <c r="G39" s="48" t="s">
        <v>13</v>
      </c>
      <c r="H39" s="48" t="s">
        <v>14</v>
      </c>
      <c r="I39" s="49" t="s">
        <v>15</v>
      </c>
      <c r="J39" s="107" t="s">
        <v>95</v>
      </c>
      <c r="K39" s="107" t="s">
        <v>96</v>
      </c>
      <c r="L39" s="107" t="s">
        <v>97</v>
      </c>
    </row>
    <row r="40" spans="1:12" ht="25.8" x14ac:dyDescent="0.5">
      <c r="A40" s="14">
        <v>1</v>
      </c>
      <c r="B40" s="15" t="s">
        <v>47</v>
      </c>
      <c r="C40" s="33">
        <v>10</v>
      </c>
      <c r="D40" s="34">
        <v>5</v>
      </c>
      <c r="E40" s="34">
        <v>0</v>
      </c>
      <c r="F40" s="34">
        <v>5</v>
      </c>
      <c r="G40" s="34">
        <v>75</v>
      </c>
      <c r="H40" s="34">
        <v>36</v>
      </c>
      <c r="I40" s="35">
        <v>2.0833333333333335</v>
      </c>
      <c r="J40" s="108"/>
      <c r="K40" s="108"/>
      <c r="L40" s="108"/>
    </row>
    <row r="41" spans="1:12" ht="25.8" x14ac:dyDescent="0.5">
      <c r="A41" s="14">
        <v>2</v>
      </c>
      <c r="B41" s="15" t="s">
        <v>105</v>
      </c>
      <c r="C41" s="33">
        <v>8</v>
      </c>
      <c r="D41" s="34">
        <v>4</v>
      </c>
      <c r="E41" s="34">
        <v>1</v>
      </c>
      <c r="F41" s="34">
        <v>5</v>
      </c>
      <c r="G41" s="34">
        <v>67</v>
      </c>
      <c r="H41" s="34">
        <v>45</v>
      </c>
      <c r="I41" s="35">
        <v>1.4888888888888889</v>
      </c>
      <c r="J41" s="108"/>
      <c r="K41" s="108"/>
      <c r="L41" s="108"/>
    </row>
    <row r="42" spans="1:12" ht="25.8" x14ac:dyDescent="0.5">
      <c r="A42" s="12">
        <v>3</v>
      </c>
      <c r="B42" s="13" t="s">
        <v>41</v>
      </c>
      <c r="C42" s="36">
        <v>6</v>
      </c>
      <c r="D42" s="37">
        <v>3</v>
      </c>
      <c r="E42" s="37">
        <v>2</v>
      </c>
      <c r="F42" s="37">
        <v>5</v>
      </c>
      <c r="G42" s="37">
        <v>59</v>
      </c>
      <c r="H42" s="37">
        <v>46</v>
      </c>
      <c r="I42" s="38">
        <v>1.2826086956521738</v>
      </c>
      <c r="J42" s="108"/>
      <c r="K42" s="108"/>
      <c r="L42" s="108"/>
    </row>
    <row r="43" spans="1:12" ht="25.8" x14ac:dyDescent="0.5">
      <c r="A43" s="12">
        <v>4</v>
      </c>
      <c r="B43" s="13" t="s">
        <v>70</v>
      </c>
      <c r="C43" s="36">
        <v>4</v>
      </c>
      <c r="D43" s="37">
        <v>2</v>
      </c>
      <c r="E43" s="37">
        <v>3</v>
      </c>
      <c r="F43" s="37">
        <v>5</v>
      </c>
      <c r="G43" s="37">
        <v>57</v>
      </c>
      <c r="H43" s="37">
        <v>70</v>
      </c>
      <c r="I43" s="38">
        <v>0.81428571428571428</v>
      </c>
      <c r="J43" s="108"/>
      <c r="K43" s="108"/>
      <c r="L43" s="108"/>
    </row>
    <row r="44" spans="1:12" ht="25.8" x14ac:dyDescent="0.5">
      <c r="A44" s="14">
        <v>5</v>
      </c>
      <c r="B44" s="15" t="s">
        <v>67</v>
      </c>
      <c r="C44" s="33">
        <v>2</v>
      </c>
      <c r="D44" s="34">
        <v>1</v>
      </c>
      <c r="E44" s="34">
        <v>4</v>
      </c>
      <c r="F44" s="34">
        <v>5</v>
      </c>
      <c r="G44" s="34">
        <v>47</v>
      </c>
      <c r="H44" s="34">
        <v>65</v>
      </c>
      <c r="I44" s="35">
        <v>0.72307692307692306</v>
      </c>
      <c r="J44" s="108"/>
      <c r="K44" s="108"/>
      <c r="L44" s="108"/>
    </row>
    <row r="45" spans="1:12" ht="25.8" x14ac:dyDescent="0.5">
      <c r="A45" s="12">
        <v>6</v>
      </c>
      <c r="B45" s="13" t="s">
        <v>104</v>
      </c>
      <c r="C45" s="36">
        <v>0</v>
      </c>
      <c r="D45" s="37">
        <v>0</v>
      </c>
      <c r="E45" s="37">
        <v>5</v>
      </c>
      <c r="F45" s="37">
        <v>5</v>
      </c>
      <c r="G45" s="37">
        <v>32</v>
      </c>
      <c r="H45" s="37">
        <v>75</v>
      </c>
      <c r="I45" s="38">
        <v>0.42666666666666669</v>
      </c>
      <c r="J45" s="108"/>
      <c r="K45" s="108"/>
      <c r="L45" s="108"/>
    </row>
    <row r="47" spans="1:12" ht="21.6" thickBot="1" x14ac:dyDescent="0.45">
      <c r="A47" s="3" t="s">
        <v>88</v>
      </c>
    </row>
    <row r="48" spans="1:12" ht="25.8" x14ac:dyDescent="0.5">
      <c r="A48" s="45" t="s">
        <v>9</v>
      </c>
      <c r="B48" s="46" t="s">
        <v>1</v>
      </c>
      <c r="C48" s="47" t="s">
        <v>10</v>
      </c>
      <c r="D48" s="48" t="s">
        <v>11</v>
      </c>
      <c r="E48" s="48" t="s">
        <v>12</v>
      </c>
      <c r="F48" s="48" t="s">
        <v>18</v>
      </c>
      <c r="G48" s="48" t="s">
        <v>13</v>
      </c>
      <c r="H48" s="48" t="s">
        <v>14</v>
      </c>
      <c r="I48" s="49" t="s">
        <v>15</v>
      </c>
      <c r="J48" s="107" t="s">
        <v>95</v>
      </c>
      <c r="K48" s="107" t="s">
        <v>96</v>
      </c>
      <c r="L48" s="107" t="s">
        <v>97</v>
      </c>
    </row>
    <row r="49" spans="1:12" ht="25.8" x14ac:dyDescent="0.5">
      <c r="A49" s="12">
        <v>1</v>
      </c>
      <c r="B49" s="13" t="s">
        <v>50</v>
      </c>
      <c r="C49" s="36">
        <v>8</v>
      </c>
      <c r="D49" s="37">
        <v>4</v>
      </c>
      <c r="E49" s="37">
        <v>1</v>
      </c>
      <c r="F49" s="37">
        <v>5</v>
      </c>
      <c r="G49" s="37">
        <v>74</v>
      </c>
      <c r="H49" s="37">
        <v>44</v>
      </c>
      <c r="I49" s="38">
        <v>1.6818181818181819</v>
      </c>
      <c r="J49" s="108"/>
      <c r="K49" s="108"/>
      <c r="L49" s="108"/>
    </row>
    <row r="50" spans="1:12" ht="25.8" x14ac:dyDescent="0.5">
      <c r="A50" s="14">
        <v>2</v>
      </c>
      <c r="B50" s="15" t="s">
        <v>31</v>
      </c>
      <c r="C50" s="33">
        <v>8</v>
      </c>
      <c r="D50" s="34">
        <v>4</v>
      </c>
      <c r="E50" s="34">
        <v>1</v>
      </c>
      <c r="F50" s="34">
        <v>5</v>
      </c>
      <c r="G50" s="34">
        <v>74</v>
      </c>
      <c r="H50" s="34">
        <v>57</v>
      </c>
      <c r="I50" s="35">
        <v>1.2982456140350878</v>
      </c>
      <c r="J50" s="108"/>
      <c r="K50" s="108"/>
      <c r="L50" s="108"/>
    </row>
    <row r="51" spans="1:12" ht="25.8" x14ac:dyDescent="0.5">
      <c r="A51" s="12">
        <v>3</v>
      </c>
      <c r="B51" s="13" t="s">
        <v>74</v>
      </c>
      <c r="C51" s="36">
        <v>4</v>
      </c>
      <c r="D51" s="37">
        <v>2</v>
      </c>
      <c r="E51" s="37">
        <v>3</v>
      </c>
      <c r="F51" s="37">
        <v>5</v>
      </c>
      <c r="G51" s="37">
        <v>66</v>
      </c>
      <c r="H51" s="37">
        <v>66</v>
      </c>
      <c r="I51" s="38">
        <v>1</v>
      </c>
      <c r="J51" s="108"/>
      <c r="K51" s="108"/>
      <c r="L51" s="108"/>
    </row>
    <row r="52" spans="1:12" ht="25.8" x14ac:dyDescent="0.5">
      <c r="A52" s="14">
        <v>4</v>
      </c>
      <c r="B52" s="15" t="s">
        <v>106</v>
      </c>
      <c r="C52" s="33">
        <v>4</v>
      </c>
      <c r="D52" s="34">
        <v>2</v>
      </c>
      <c r="E52" s="34">
        <v>3</v>
      </c>
      <c r="F52" s="34">
        <v>5</v>
      </c>
      <c r="G52" s="34">
        <v>63</v>
      </c>
      <c r="H52" s="34">
        <v>68</v>
      </c>
      <c r="I52" s="35">
        <v>0.92647058823529416</v>
      </c>
      <c r="J52" s="108"/>
      <c r="K52" s="108"/>
      <c r="L52" s="108"/>
    </row>
    <row r="53" spans="1:12" ht="25.8" x14ac:dyDescent="0.5">
      <c r="A53" s="14">
        <v>5</v>
      </c>
      <c r="B53" s="15" t="s">
        <v>107</v>
      </c>
      <c r="C53" s="33">
        <v>4</v>
      </c>
      <c r="D53" s="34">
        <v>2</v>
      </c>
      <c r="E53" s="34">
        <v>3</v>
      </c>
      <c r="F53" s="34">
        <v>5</v>
      </c>
      <c r="G53" s="34">
        <v>50</v>
      </c>
      <c r="H53" s="34">
        <v>70</v>
      </c>
      <c r="I53" s="35">
        <v>0.7142857142857143</v>
      </c>
      <c r="J53" s="108"/>
      <c r="K53" s="108"/>
      <c r="L53" s="108"/>
    </row>
    <row r="54" spans="1:12" ht="25.8" x14ac:dyDescent="0.5">
      <c r="A54" s="12">
        <v>6</v>
      </c>
      <c r="B54" s="13" t="s">
        <v>71</v>
      </c>
      <c r="C54" s="36">
        <v>2</v>
      </c>
      <c r="D54" s="37">
        <v>1</v>
      </c>
      <c r="E54" s="37">
        <v>4</v>
      </c>
      <c r="F54" s="37">
        <v>5</v>
      </c>
      <c r="G54" s="37">
        <v>51</v>
      </c>
      <c r="H54" s="37">
        <v>73</v>
      </c>
      <c r="I54" s="38">
        <v>0.69863013698630139</v>
      </c>
      <c r="J54" s="108"/>
      <c r="K54" s="108"/>
      <c r="L54" s="108"/>
    </row>
    <row r="56" spans="1:12" ht="21.6" thickBot="1" x14ac:dyDescent="0.45">
      <c r="A56" s="3" t="s">
        <v>89</v>
      </c>
    </row>
    <row r="57" spans="1:12" ht="25.8" x14ac:dyDescent="0.5">
      <c r="A57" s="45" t="s">
        <v>9</v>
      </c>
      <c r="B57" s="46" t="s">
        <v>1</v>
      </c>
      <c r="C57" s="47" t="s">
        <v>10</v>
      </c>
      <c r="D57" s="48" t="s">
        <v>11</v>
      </c>
      <c r="E57" s="48" t="s">
        <v>12</v>
      </c>
      <c r="F57" s="48" t="s">
        <v>18</v>
      </c>
      <c r="G57" s="48" t="s">
        <v>13</v>
      </c>
      <c r="H57" s="48" t="s">
        <v>14</v>
      </c>
      <c r="I57" s="49" t="s">
        <v>15</v>
      </c>
      <c r="J57" s="107" t="s">
        <v>95</v>
      </c>
      <c r="K57" s="107" t="s">
        <v>96</v>
      </c>
      <c r="L57" s="107" t="s">
        <v>97</v>
      </c>
    </row>
    <row r="58" spans="1:12" ht="25.8" x14ac:dyDescent="0.5">
      <c r="A58" s="12">
        <v>1</v>
      </c>
      <c r="B58" s="13" t="s">
        <v>37</v>
      </c>
      <c r="C58" s="36">
        <v>8</v>
      </c>
      <c r="D58" s="37">
        <v>4</v>
      </c>
      <c r="E58" s="37">
        <v>1</v>
      </c>
      <c r="F58" s="37">
        <v>5</v>
      </c>
      <c r="G58" s="37">
        <v>75</v>
      </c>
      <c r="H58" s="37">
        <v>53</v>
      </c>
      <c r="I58" s="38">
        <v>1.4150943396226414</v>
      </c>
      <c r="J58" s="108"/>
      <c r="K58" s="108"/>
      <c r="L58" s="108"/>
    </row>
    <row r="59" spans="1:12" ht="25.8" x14ac:dyDescent="0.5">
      <c r="A59" s="12">
        <v>2</v>
      </c>
      <c r="B59" s="13" t="s">
        <v>53</v>
      </c>
      <c r="C59" s="36">
        <v>8</v>
      </c>
      <c r="D59" s="37">
        <v>4</v>
      </c>
      <c r="E59" s="37">
        <v>1</v>
      </c>
      <c r="F59" s="37">
        <v>5</v>
      </c>
      <c r="G59" s="37">
        <v>77</v>
      </c>
      <c r="H59" s="37">
        <v>64</v>
      </c>
      <c r="I59" s="38">
        <v>1.203125</v>
      </c>
      <c r="J59" s="108"/>
      <c r="K59" s="108"/>
      <c r="L59" s="108"/>
    </row>
    <row r="60" spans="1:12" ht="25.8" x14ac:dyDescent="0.5">
      <c r="A60" s="14">
        <v>3</v>
      </c>
      <c r="B60" s="15" t="s">
        <v>76</v>
      </c>
      <c r="C60" s="33">
        <v>6</v>
      </c>
      <c r="D60" s="34">
        <v>3</v>
      </c>
      <c r="E60" s="34">
        <v>2</v>
      </c>
      <c r="F60" s="34">
        <v>5</v>
      </c>
      <c r="G60" s="34">
        <v>64</v>
      </c>
      <c r="H60" s="34">
        <v>60</v>
      </c>
      <c r="I60" s="35">
        <v>1.0666666666666667</v>
      </c>
      <c r="J60" s="108"/>
      <c r="K60" s="108"/>
      <c r="L60" s="108"/>
    </row>
    <row r="61" spans="1:12" ht="25.8" x14ac:dyDescent="0.5">
      <c r="A61" s="14">
        <v>4</v>
      </c>
      <c r="B61" s="15" t="s">
        <v>57</v>
      </c>
      <c r="C61" s="33">
        <v>6</v>
      </c>
      <c r="D61" s="34">
        <v>3</v>
      </c>
      <c r="E61" s="34">
        <v>2</v>
      </c>
      <c r="F61" s="34">
        <v>5</v>
      </c>
      <c r="G61" s="34">
        <v>66</v>
      </c>
      <c r="H61" s="34">
        <v>63</v>
      </c>
      <c r="I61" s="35">
        <v>1.0476190476190477</v>
      </c>
      <c r="J61" s="108"/>
      <c r="K61" s="108"/>
      <c r="L61" s="108"/>
    </row>
    <row r="62" spans="1:12" ht="25.8" x14ac:dyDescent="0.5">
      <c r="A62" s="14">
        <v>5</v>
      </c>
      <c r="B62" s="15" t="s">
        <v>72</v>
      </c>
      <c r="C62" s="33">
        <v>2</v>
      </c>
      <c r="D62" s="34">
        <v>1</v>
      </c>
      <c r="E62" s="34">
        <v>4</v>
      </c>
      <c r="F62" s="34">
        <v>5</v>
      </c>
      <c r="G62" s="34">
        <v>59</v>
      </c>
      <c r="H62" s="34">
        <v>70</v>
      </c>
      <c r="I62" s="35">
        <v>0.84285714285714286</v>
      </c>
      <c r="J62" s="108"/>
      <c r="K62" s="108"/>
      <c r="L62" s="108"/>
    </row>
    <row r="63" spans="1:12" ht="25.8" x14ac:dyDescent="0.5">
      <c r="A63" s="12">
        <v>6</v>
      </c>
      <c r="B63" s="13" t="s">
        <v>60</v>
      </c>
      <c r="C63" s="36">
        <v>0</v>
      </c>
      <c r="D63" s="37">
        <v>0</v>
      </c>
      <c r="E63" s="37">
        <v>5</v>
      </c>
      <c r="F63" s="37">
        <v>5</v>
      </c>
      <c r="G63" s="37">
        <v>44</v>
      </c>
      <c r="H63" s="37">
        <v>75</v>
      </c>
      <c r="I63" s="38">
        <v>0.58666666666666667</v>
      </c>
      <c r="J63" s="108"/>
      <c r="K63" s="108"/>
      <c r="L63" s="108"/>
    </row>
    <row r="65" spans="1:12" ht="21.6" thickBot="1" x14ac:dyDescent="0.45">
      <c r="A65" s="3" t="s">
        <v>90</v>
      </c>
    </row>
    <row r="66" spans="1:12" ht="25.8" x14ac:dyDescent="0.5">
      <c r="A66" s="45" t="s">
        <v>9</v>
      </c>
      <c r="B66" s="46" t="s">
        <v>1</v>
      </c>
      <c r="C66" s="47" t="s">
        <v>10</v>
      </c>
      <c r="D66" s="48" t="s">
        <v>11</v>
      </c>
      <c r="E66" s="48" t="s">
        <v>12</v>
      </c>
      <c r="F66" s="48" t="s">
        <v>18</v>
      </c>
      <c r="G66" s="48" t="s">
        <v>13</v>
      </c>
      <c r="H66" s="48" t="s">
        <v>14</v>
      </c>
      <c r="I66" s="49" t="s">
        <v>15</v>
      </c>
      <c r="J66" s="107" t="s">
        <v>95</v>
      </c>
      <c r="K66" s="107" t="s">
        <v>96</v>
      </c>
      <c r="L66" s="107" t="s">
        <v>97</v>
      </c>
    </row>
    <row r="67" spans="1:12" ht="25.8" x14ac:dyDescent="0.5">
      <c r="A67" s="14">
        <v>1</v>
      </c>
      <c r="B67" s="15" t="s">
        <v>79</v>
      </c>
      <c r="C67" s="33">
        <v>10</v>
      </c>
      <c r="D67" s="34">
        <v>5</v>
      </c>
      <c r="E67" s="34">
        <v>0</v>
      </c>
      <c r="F67" s="34">
        <v>5</v>
      </c>
      <c r="G67" s="34">
        <v>75</v>
      </c>
      <c r="H67" s="34">
        <v>44</v>
      </c>
      <c r="I67" s="35">
        <v>1.7045454545454546</v>
      </c>
      <c r="J67" s="108"/>
      <c r="K67" s="108"/>
      <c r="L67" s="108"/>
    </row>
    <row r="68" spans="1:12" ht="25.8" x14ac:dyDescent="0.5">
      <c r="A68" s="14">
        <v>2</v>
      </c>
      <c r="B68" s="15" t="s">
        <v>35</v>
      </c>
      <c r="C68" s="33">
        <v>8</v>
      </c>
      <c r="D68" s="34">
        <v>4</v>
      </c>
      <c r="E68" s="34">
        <v>1</v>
      </c>
      <c r="F68" s="34">
        <v>5</v>
      </c>
      <c r="G68" s="34">
        <v>71</v>
      </c>
      <c r="H68" s="34">
        <v>50</v>
      </c>
      <c r="I68" s="35">
        <v>1.42</v>
      </c>
      <c r="J68" s="108"/>
      <c r="K68" s="108"/>
      <c r="L68" s="108"/>
    </row>
    <row r="69" spans="1:12" ht="25.8" x14ac:dyDescent="0.5">
      <c r="A69" s="12">
        <v>3</v>
      </c>
      <c r="B69" s="13" t="s">
        <v>32</v>
      </c>
      <c r="C69" s="36">
        <v>6</v>
      </c>
      <c r="D69" s="37">
        <v>3</v>
      </c>
      <c r="E69" s="37">
        <v>2</v>
      </c>
      <c r="F69" s="37">
        <v>5</v>
      </c>
      <c r="G69" s="37">
        <v>67</v>
      </c>
      <c r="H69" s="37">
        <v>61</v>
      </c>
      <c r="I69" s="38">
        <v>1.098360655737705</v>
      </c>
      <c r="J69" s="108"/>
      <c r="K69" s="108"/>
      <c r="L69" s="108"/>
    </row>
    <row r="70" spans="1:12" ht="25.8" x14ac:dyDescent="0.5">
      <c r="A70" s="14">
        <v>4</v>
      </c>
      <c r="B70" s="15" t="s">
        <v>48</v>
      </c>
      <c r="C70" s="33">
        <v>4</v>
      </c>
      <c r="D70" s="34">
        <v>2</v>
      </c>
      <c r="E70" s="34">
        <v>3</v>
      </c>
      <c r="F70" s="34">
        <v>5</v>
      </c>
      <c r="G70" s="34">
        <v>62</v>
      </c>
      <c r="H70" s="34">
        <v>64</v>
      </c>
      <c r="I70" s="35">
        <v>0.96875</v>
      </c>
      <c r="J70" s="108"/>
      <c r="K70" s="108"/>
      <c r="L70" s="108"/>
    </row>
    <row r="71" spans="1:12" ht="25.8" x14ac:dyDescent="0.5">
      <c r="A71" s="12">
        <v>5</v>
      </c>
      <c r="B71" s="13" t="s">
        <v>66</v>
      </c>
      <c r="C71" s="36">
        <v>2</v>
      </c>
      <c r="D71" s="37">
        <v>1</v>
      </c>
      <c r="E71" s="37">
        <v>4</v>
      </c>
      <c r="F71" s="37">
        <v>5</v>
      </c>
      <c r="G71" s="37">
        <v>53</v>
      </c>
      <c r="H71" s="37">
        <v>69</v>
      </c>
      <c r="I71" s="38">
        <v>0.76811594202898548</v>
      </c>
      <c r="J71" s="108"/>
      <c r="K71" s="108"/>
      <c r="L71" s="108"/>
    </row>
    <row r="72" spans="1:12" ht="25.8" x14ac:dyDescent="0.5">
      <c r="A72" s="12">
        <v>6</v>
      </c>
      <c r="B72" s="13" t="s">
        <v>68</v>
      </c>
      <c r="C72" s="36">
        <v>0</v>
      </c>
      <c r="D72" s="37">
        <v>0</v>
      </c>
      <c r="E72" s="37">
        <v>5</v>
      </c>
      <c r="F72" s="37">
        <v>5</v>
      </c>
      <c r="G72" s="37">
        <v>35</v>
      </c>
      <c r="H72" s="37">
        <v>75</v>
      </c>
      <c r="I72" s="38">
        <v>0.46666666666666667</v>
      </c>
      <c r="J72" s="108"/>
      <c r="K72" s="108"/>
      <c r="L72" s="108"/>
    </row>
    <row r="74" spans="1:12" ht="21.6" thickBot="1" x14ac:dyDescent="0.45">
      <c r="A74" s="3" t="s">
        <v>91</v>
      </c>
    </row>
    <row r="75" spans="1:12" ht="25.8" x14ac:dyDescent="0.5">
      <c r="A75" s="45" t="s">
        <v>9</v>
      </c>
      <c r="B75" s="46" t="s">
        <v>1</v>
      </c>
      <c r="C75" s="47" t="s">
        <v>10</v>
      </c>
      <c r="D75" s="48" t="s">
        <v>11</v>
      </c>
      <c r="E75" s="48" t="s">
        <v>12</v>
      </c>
      <c r="F75" s="48" t="s">
        <v>18</v>
      </c>
      <c r="G75" s="48" t="s">
        <v>13</v>
      </c>
      <c r="H75" s="48" t="s">
        <v>14</v>
      </c>
      <c r="I75" s="49" t="s">
        <v>15</v>
      </c>
      <c r="J75" s="107" t="s">
        <v>95</v>
      </c>
      <c r="K75" s="107" t="s">
        <v>96</v>
      </c>
      <c r="L75" s="107" t="s">
        <v>97</v>
      </c>
    </row>
    <row r="76" spans="1:12" ht="25.8" x14ac:dyDescent="0.5">
      <c r="A76" s="12">
        <v>1</v>
      </c>
      <c r="B76" s="13" t="s">
        <v>108</v>
      </c>
      <c r="C76" s="36">
        <v>4</v>
      </c>
      <c r="D76" s="37">
        <v>2</v>
      </c>
      <c r="E76" s="37">
        <v>0</v>
      </c>
      <c r="F76" s="37">
        <v>2</v>
      </c>
      <c r="G76" s="37">
        <v>30</v>
      </c>
      <c r="H76" s="37">
        <v>17</v>
      </c>
      <c r="I76" s="38">
        <v>1.7647058823529411</v>
      </c>
      <c r="J76" s="108"/>
      <c r="K76" s="108"/>
      <c r="L76" s="108"/>
    </row>
    <row r="77" spans="1:12" ht="25.8" x14ac:dyDescent="0.5">
      <c r="A77" s="12">
        <v>2</v>
      </c>
      <c r="B77" s="13" t="s">
        <v>65</v>
      </c>
      <c r="C77" s="36">
        <v>2</v>
      </c>
      <c r="D77" s="37">
        <v>1</v>
      </c>
      <c r="E77" s="37">
        <v>1</v>
      </c>
      <c r="F77" s="37">
        <v>2</v>
      </c>
      <c r="G77" s="37">
        <v>24</v>
      </c>
      <c r="H77" s="37">
        <v>22</v>
      </c>
      <c r="I77" s="38">
        <v>1.0909090909090908</v>
      </c>
      <c r="J77" s="108"/>
      <c r="K77" s="108"/>
      <c r="L77" s="108"/>
    </row>
    <row r="78" spans="1:12" ht="25.8" x14ac:dyDescent="0.5">
      <c r="A78" s="14">
        <v>3</v>
      </c>
      <c r="B78" s="15" t="s">
        <v>69</v>
      </c>
      <c r="C78" s="33">
        <v>0</v>
      </c>
      <c r="D78" s="34">
        <v>0</v>
      </c>
      <c r="E78" s="34">
        <v>2</v>
      </c>
      <c r="F78" s="34">
        <v>2</v>
      </c>
      <c r="G78" s="34">
        <v>15</v>
      </c>
      <c r="H78" s="34">
        <v>30</v>
      </c>
      <c r="I78" s="35">
        <v>0.5</v>
      </c>
      <c r="J78" s="108"/>
      <c r="K78" s="108"/>
      <c r="L78" s="108"/>
    </row>
    <row r="79" spans="1:12" ht="25.8" x14ac:dyDescent="0.5">
      <c r="A79" s="14">
        <v>4</v>
      </c>
      <c r="B79" s="15" t="s">
        <v>115</v>
      </c>
      <c r="C79" s="33">
        <v>0</v>
      </c>
      <c r="D79" s="34">
        <v>0</v>
      </c>
      <c r="E79" s="34">
        <v>0</v>
      </c>
      <c r="F79" s="34">
        <v>0</v>
      </c>
      <c r="G79" s="34">
        <v>0</v>
      </c>
      <c r="H79" s="34">
        <v>0</v>
      </c>
      <c r="I79" s="35">
        <v>0</v>
      </c>
      <c r="J79" s="108"/>
      <c r="K79" s="108"/>
      <c r="L79" s="108"/>
    </row>
    <row r="80" spans="1:12" ht="25.8" x14ac:dyDescent="0.5">
      <c r="A80" s="12">
        <v>5</v>
      </c>
      <c r="B80" s="13" t="s">
        <v>80</v>
      </c>
      <c r="C80" s="36">
        <v>0</v>
      </c>
      <c r="D80" s="37">
        <v>0</v>
      </c>
      <c r="E80" s="37">
        <v>0</v>
      </c>
      <c r="F80" s="37">
        <v>0</v>
      </c>
      <c r="G80" s="37">
        <v>0</v>
      </c>
      <c r="H80" s="37">
        <v>0</v>
      </c>
      <c r="I80" s="38">
        <v>0</v>
      </c>
      <c r="J80" s="108"/>
      <c r="K80" s="108"/>
      <c r="L80" s="108"/>
    </row>
    <row r="81" spans="1:12" ht="25.8" x14ac:dyDescent="0.5">
      <c r="A81" s="14">
        <v>6</v>
      </c>
      <c r="B81" s="13" t="s">
        <v>80</v>
      </c>
      <c r="C81" s="36">
        <v>0</v>
      </c>
      <c r="D81" s="37">
        <v>0</v>
      </c>
      <c r="E81" s="37">
        <v>0</v>
      </c>
      <c r="F81" s="37">
        <v>0</v>
      </c>
      <c r="G81" s="37">
        <v>0</v>
      </c>
      <c r="H81" s="37">
        <v>0</v>
      </c>
      <c r="I81" s="38">
        <v>0</v>
      </c>
      <c r="J81" s="108"/>
      <c r="K81" s="108"/>
      <c r="L81" s="108"/>
    </row>
    <row r="83" spans="1:12" ht="21.6" thickBot="1" x14ac:dyDescent="0.45">
      <c r="A83" s="3" t="s">
        <v>92</v>
      </c>
    </row>
    <row r="84" spans="1:12" ht="25.8" x14ac:dyDescent="0.5">
      <c r="A84" s="45" t="s">
        <v>9</v>
      </c>
      <c r="B84" s="46" t="s">
        <v>1</v>
      </c>
      <c r="C84" s="47" t="s">
        <v>10</v>
      </c>
      <c r="D84" s="48" t="s">
        <v>11</v>
      </c>
      <c r="E84" s="48" t="s">
        <v>12</v>
      </c>
      <c r="F84" s="48" t="s">
        <v>18</v>
      </c>
      <c r="G84" s="48" t="s">
        <v>13</v>
      </c>
      <c r="H84" s="48" t="s">
        <v>14</v>
      </c>
      <c r="I84" s="49" t="s">
        <v>15</v>
      </c>
      <c r="J84" s="107" t="s">
        <v>95</v>
      </c>
      <c r="K84" s="107" t="s">
        <v>96</v>
      </c>
      <c r="L84" s="107" t="s">
        <v>97</v>
      </c>
    </row>
    <row r="85" spans="1:12" ht="25.8" x14ac:dyDescent="0.5">
      <c r="A85" s="14">
        <v>1</v>
      </c>
      <c r="B85" s="15" t="s">
        <v>51</v>
      </c>
      <c r="C85" s="33">
        <v>4</v>
      </c>
      <c r="D85" s="34">
        <v>2</v>
      </c>
      <c r="E85" s="34">
        <v>0</v>
      </c>
      <c r="F85" s="34">
        <v>2</v>
      </c>
      <c r="G85" s="34">
        <v>30</v>
      </c>
      <c r="H85" s="34">
        <v>22</v>
      </c>
      <c r="I85" s="35">
        <v>1.3636363636363635</v>
      </c>
      <c r="J85" s="108"/>
      <c r="K85" s="108"/>
      <c r="L85" s="108"/>
    </row>
    <row r="86" spans="1:12" ht="25.8" x14ac:dyDescent="0.5">
      <c r="A86" s="12">
        <v>2</v>
      </c>
      <c r="B86" s="13" t="s">
        <v>63</v>
      </c>
      <c r="C86" s="36">
        <v>2</v>
      </c>
      <c r="D86" s="37">
        <v>1</v>
      </c>
      <c r="E86" s="37">
        <v>1</v>
      </c>
      <c r="F86" s="37">
        <v>2</v>
      </c>
      <c r="G86" s="37">
        <v>26</v>
      </c>
      <c r="H86" s="37">
        <v>23</v>
      </c>
      <c r="I86" s="38">
        <v>1.1304347826086956</v>
      </c>
      <c r="J86" s="108"/>
      <c r="K86" s="108"/>
      <c r="L86" s="108"/>
    </row>
    <row r="87" spans="1:12" ht="25.8" x14ac:dyDescent="0.5">
      <c r="A87" s="12">
        <v>3</v>
      </c>
      <c r="B87" s="13" t="s">
        <v>109</v>
      </c>
      <c r="C87" s="36">
        <v>0</v>
      </c>
      <c r="D87" s="37">
        <v>0</v>
      </c>
      <c r="E87" s="37">
        <v>2</v>
      </c>
      <c r="F87" s="37">
        <v>2</v>
      </c>
      <c r="G87" s="37">
        <v>19</v>
      </c>
      <c r="H87" s="37">
        <v>30</v>
      </c>
      <c r="I87" s="38">
        <v>0.6333333333333333</v>
      </c>
      <c r="J87" s="108"/>
      <c r="K87" s="108"/>
      <c r="L87" s="108"/>
    </row>
    <row r="88" spans="1:12" ht="25.8" x14ac:dyDescent="0.5">
      <c r="A88" s="14">
        <v>4</v>
      </c>
      <c r="B88" s="15" t="s">
        <v>118</v>
      </c>
      <c r="C88" s="33">
        <v>0</v>
      </c>
      <c r="D88" s="34">
        <v>0</v>
      </c>
      <c r="E88" s="34">
        <v>0</v>
      </c>
      <c r="F88" s="34">
        <v>0</v>
      </c>
      <c r="G88" s="34">
        <v>0</v>
      </c>
      <c r="H88" s="34">
        <v>0</v>
      </c>
      <c r="I88" s="35">
        <v>0</v>
      </c>
      <c r="J88" s="108"/>
      <c r="K88" s="108"/>
      <c r="L88" s="108"/>
    </row>
    <row r="89" spans="1:12" ht="25.8" x14ac:dyDescent="0.5">
      <c r="A89" s="12">
        <v>5</v>
      </c>
      <c r="B89" s="15" t="s">
        <v>117</v>
      </c>
      <c r="C89" s="33">
        <v>0</v>
      </c>
      <c r="D89" s="34">
        <v>0</v>
      </c>
      <c r="E89" s="34">
        <v>0</v>
      </c>
      <c r="F89" s="34">
        <v>0</v>
      </c>
      <c r="G89" s="34">
        <v>0</v>
      </c>
      <c r="H89" s="34">
        <v>0</v>
      </c>
      <c r="I89" s="35">
        <v>0</v>
      </c>
      <c r="J89" s="108"/>
      <c r="K89" s="108"/>
      <c r="L89" s="108"/>
    </row>
    <row r="90" spans="1:12" ht="25.8" x14ac:dyDescent="0.5">
      <c r="A90" s="14">
        <v>6</v>
      </c>
      <c r="B90" s="111" t="s">
        <v>80</v>
      </c>
      <c r="C90" s="33">
        <v>0</v>
      </c>
      <c r="D90" s="34">
        <v>0</v>
      </c>
      <c r="E90" s="34">
        <v>0</v>
      </c>
      <c r="F90" s="34">
        <v>0</v>
      </c>
      <c r="G90" s="34">
        <v>0</v>
      </c>
      <c r="H90" s="34">
        <v>0</v>
      </c>
      <c r="I90" s="35">
        <v>0</v>
      </c>
      <c r="J90" s="108"/>
      <c r="K90" s="108"/>
      <c r="L90" s="108"/>
    </row>
    <row r="92" spans="1:12" ht="21.6" thickBot="1" x14ac:dyDescent="0.45">
      <c r="A92" s="3" t="s">
        <v>93</v>
      </c>
    </row>
    <row r="93" spans="1:12" ht="25.8" x14ac:dyDescent="0.5">
      <c r="A93" s="45" t="s">
        <v>9</v>
      </c>
      <c r="B93" s="46" t="s">
        <v>1</v>
      </c>
      <c r="C93" s="47" t="s">
        <v>10</v>
      </c>
      <c r="D93" s="48" t="s">
        <v>11</v>
      </c>
      <c r="E93" s="48" t="s">
        <v>12</v>
      </c>
      <c r="F93" s="48" t="s">
        <v>18</v>
      </c>
      <c r="G93" s="48" t="s">
        <v>13</v>
      </c>
      <c r="H93" s="48" t="s">
        <v>14</v>
      </c>
      <c r="I93" s="49" t="s">
        <v>15</v>
      </c>
      <c r="J93" s="107" t="s">
        <v>95</v>
      </c>
      <c r="K93" s="107" t="s">
        <v>96</v>
      </c>
      <c r="L93" s="107" t="s">
        <v>97</v>
      </c>
    </row>
    <row r="94" spans="1:12" ht="25.8" x14ac:dyDescent="0.5">
      <c r="A94" s="12">
        <v>1</v>
      </c>
      <c r="B94" s="13" t="s">
        <v>54</v>
      </c>
      <c r="C94" s="36">
        <v>8</v>
      </c>
      <c r="D94" s="37">
        <v>4</v>
      </c>
      <c r="E94" s="37">
        <v>0</v>
      </c>
      <c r="F94" s="37">
        <v>4</v>
      </c>
      <c r="G94" s="37">
        <v>60</v>
      </c>
      <c r="H94" s="37">
        <v>37</v>
      </c>
      <c r="I94" s="38">
        <v>1.6216216216216217</v>
      </c>
      <c r="J94" s="108"/>
      <c r="K94" s="108"/>
      <c r="L94" s="108"/>
    </row>
    <row r="95" spans="1:12" ht="25.8" x14ac:dyDescent="0.5">
      <c r="A95" s="12">
        <v>2</v>
      </c>
      <c r="B95" s="13" t="s">
        <v>59</v>
      </c>
      <c r="C95" s="36">
        <v>0</v>
      </c>
      <c r="D95" s="37">
        <v>0</v>
      </c>
      <c r="E95" s="37">
        <v>4</v>
      </c>
      <c r="F95" s="37">
        <v>4</v>
      </c>
      <c r="G95" s="37">
        <v>32</v>
      </c>
      <c r="H95" s="37">
        <v>60</v>
      </c>
      <c r="I95" s="38">
        <v>0.53333333333333333</v>
      </c>
      <c r="J95" s="108"/>
      <c r="K95" s="108"/>
      <c r="L95" s="108"/>
    </row>
    <row r="96" spans="1:12" ht="25.8" x14ac:dyDescent="0.5">
      <c r="A96" s="14">
        <v>3</v>
      </c>
      <c r="B96" s="15" t="s">
        <v>33</v>
      </c>
      <c r="C96" s="33">
        <v>6</v>
      </c>
      <c r="D96" s="34">
        <v>3</v>
      </c>
      <c r="E96" s="34">
        <v>1</v>
      </c>
      <c r="F96" s="34">
        <v>4</v>
      </c>
      <c r="G96" s="34">
        <v>55</v>
      </c>
      <c r="H96" s="34">
        <v>40</v>
      </c>
      <c r="I96" s="35">
        <v>1.375</v>
      </c>
      <c r="J96" s="108"/>
      <c r="K96" s="108"/>
      <c r="L96" s="108"/>
    </row>
    <row r="97" spans="1:12" ht="25.8" x14ac:dyDescent="0.5">
      <c r="A97" s="14">
        <v>4</v>
      </c>
      <c r="B97" s="15" t="s">
        <v>80</v>
      </c>
      <c r="C97" s="33">
        <v>0</v>
      </c>
      <c r="D97" s="34">
        <v>0</v>
      </c>
      <c r="E97" s="34">
        <v>0</v>
      </c>
      <c r="F97" s="34">
        <v>0</v>
      </c>
      <c r="G97" s="34">
        <v>0</v>
      </c>
      <c r="H97" s="34">
        <v>0</v>
      </c>
      <c r="I97" s="35">
        <v>0</v>
      </c>
      <c r="J97" s="108"/>
      <c r="K97" s="108"/>
      <c r="L97" s="108"/>
    </row>
    <row r="98" spans="1:12" ht="25.8" x14ac:dyDescent="0.5">
      <c r="A98" s="12">
        <v>5</v>
      </c>
      <c r="B98" s="13" t="s">
        <v>64</v>
      </c>
      <c r="C98" s="36">
        <v>2</v>
      </c>
      <c r="D98" s="37">
        <v>1</v>
      </c>
      <c r="E98" s="37">
        <v>3</v>
      </c>
      <c r="F98" s="37">
        <v>4</v>
      </c>
      <c r="G98" s="37">
        <v>39</v>
      </c>
      <c r="H98" s="37">
        <v>50</v>
      </c>
      <c r="I98" s="38">
        <v>0.78</v>
      </c>
      <c r="J98" s="108"/>
      <c r="K98" s="108"/>
      <c r="L98" s="108"/>
    </row>
    <row r="99" spans="1:12" ht="25.8" x14ac:dyDescent="0.5">
      <c r="A99" s="14">
        <v>6</v>
      </c>
      <c r="B99" s="15" t="s">
        <v>110</v>
      </c>
      <c r="C99" s="33">
        <v>4</v>
      </c>
      <c r="D99" s="34">
        <v>2</v>
      </c>
      <c r="E99" s="34">
        <v>2</v>
      </c>
      <c r="F99" s="34">
        <v>4</v>
      </c>
      <c r="G99" s="34">
        <v>45</v>
      </c>
      <c r="H99" s="34">
        <v>44</v>
      </c>
      <c r="I99" s="35">
        <v>1.0227272727272727</v>
      </c>
      <c r="J99" s="108"/>
      <c r="K99" s="108"/>
      <c r="L99" s="108"/>
    </row>
    <row r="101" spans="1:12" ht="21.6" thickBot="1" x14ac:dyDescent="0.45">
      <c r="A101" s="3" t="s">
        <v>94</v>
      </c>
    </row>
    <row r="102" spans="1:12" ht="25.8" x14ac:dyDescent="0.5">
      <c r="A102" s="45" t="s">
        <v>9</v>
      </c>
      <c r="B102" s="46" t="s">
        <v>1</v>
      </c>
      <c r="C102" s="47" t="s">
        <v>10</v>
      </c>
      <c r="D102" s="48" t="s">
        <v>11</v>
      </c>
      <c r="E102" s="48" t="s">
        <v>12</v>
      </c>
      <c r="F102" s="48" t="s">
        <v>18</v>
      </c>
      <c r="G102" s="48" t="s">
        <v>13</v>
      </c>
      <c r="H102" s="48" t="s">
        <v>14</v>
      </c>
      <c r="I102" s="49" t="s">
        <v>15</v>
      </c>
      <c r="J102" s="107" t="s">
        <v>95</v>
      </c>
      <c r="K102" s="107" t="s">
        <v>96</v>
      </c>
      <c r="L102" s="107" t="s">
        <v>97</v>
      </c>
    </row>
    <row r="103" spans="1:12" ht="25.8" x14ac:dyDescent="0.5">
      <c r="A103" s="14">
        <v>1</v>
      </c>
      <c r="B103" s="15" t="s">
        <v>78</v>
      </c>
      <c r="C103" s="33">
        <v>6</v>
      </c>
      <c r="D103" s="34">
        <v>3</v>
      </c>
      <c r="E103" s="34">
        <v>0</v>
      </c>
      <c r="F103" s="34">
        <v>3</v>
      </c>
      <c r="G103" s="34">
        <v>49</v>
      </c>
      <c r="H103" s="34">
        <v>25</v>
      </c>
      <c r="I103" s="35">
        <v>1.96</v>
      </c>
      <c r="J103" s="108"/>
      <c r="K103" s="108"/>
      <c r="L103" s="108"/>
    </row>
    <row r="104" spans="1:12" ht="25.8" x14ac:dyDescent="0.5">
      <c r="A104" s="12">
        <v>2</v>
      </c>
      <c r="B104" s="13" t="s">
        <v>111</v>
      </c>
      <c r="C104" s="36">
        <v>4</v>
      </c>
      <c r="D104" s="37">
        <v>2</v>
      </c>
      <c r="E104" s="37">
        <v>1</v>
      </c>
      <c r="F104" s="37">
        <v>3</v>
      </c>
      <c r="G104" s="37">
        <v>47</v>
      </c>
      <c r="H104" s="37">
        <v>37</v>
      </c>
      <c r="I104" s="38">
        <v>1.2702702702702702</v>
      </c>
      <c r="J104" s="108"/>
      <c r="K104" s="108"/>
      <c r="L104" s="108"/>
    </row>
    <row r="105" spans="1:12" ht="25.8" x14ac:dyDescent="0.5">
      <c r="A105" s="14">
        <v>3</v>
      </c>
      <c r="B105" s="15" t="s">
        <v>56</v>
      </c>
      <c r="C105" s="33">
        <v>2</v>
      </c>
      <c r="D105" s="34">
        <v>1</v>
      </c>
      <c r="E105" s="34">
        <v>2</v>
      </c>
      <c r="F105" s="34">
        <v>3</v>
      </c>
      <c r="G105" s="34">
        <v>29</v>
      </c>
      <c r="H105" s="34">
        <v>38</v>
      </c>
      <c r="I105" s="35">
        <v>0.76315789473684215</v>
      </c>
      <c r="J105" s="108"/>
      <c r="K105" s="108"/>
      <c r="L105" s="108"/>
    </row>
    <row r="106" spans="1:12" ht="25.8" x14ac:dyDescent="0.5">
      <c r="A106" s="14">
        <v>4</v>
      </c>
      <c r="B106" s="15" t="s">
        <v>46</v>
      </c>
      <c r="C106" s="33">
        <v>0</v>
      </c>
      <c r="D106" s="34">
        <v>0</v>
      </c>
      <c r="E106" s="34">
        <v>3</v>
      </c>
      <c r="F106" s="34">
        <v>3</v>
      </c>
      <c r="G106" s="34">
        <v>20</v>
      </c>
      <c r="H106" s="34">
        <v>45</v>
      </c>
      <c r="I106" s="35">
        <v>0.44444444444444442</v>
      </c>
      <c r="J106" s="108"/>
      <c r="K106" s="108"/>
      <c r="L106" s="108"/>
    </row>
    <row r="107" spans="1:12" ht="25.8" x14ac:dyDescent="0.5">
      <c r="A107" s="12">
        <v>5</v>
      </c>
      <c r="B107" s="13" t="s">
        <v>113</v>
      </c>
      <c r="C107" s="36">
        <v>0</v>
      </c>
      <c r="D107" s="37">
        <v>0</v>
      </c>
      <c r="E107" s="37">
        <v>0</v>
      </c>
      <c r="F107" s="37">
        <v>0</v>
      </c>
      <c r="G107" s="37">
        <v>0</v>
      </c>
      <c r="H107" s="37">
        <v>0</v>
      </c>
      <c r="I107" s="38">
        <v>0</v>
      </c>
      <c r="J107" s="108"/>
      <c r="K107" s="108"/>
      <c r="L107" s="108"/>
    </row>
    <row r="108" spans="1:12" ht="25.8" x14ac:dyDescent="0.5">
      <c r="A108" s="12">
        <v>6</v>
      </c>
      <c r="B108" s="13" t="s">
        <v>116</v>
      </c>
      <c r="C108" s="36">
        <v>0</v>
      </c>
      <c r="D108" s="37">
        <v>0</v>
      </c>
      <c r="E108" s="37">
        <v>0</v>
      </c>
      <c r="F108" s="37">
        <v>0</v>
      </c>
      <c r="G108" s="37">
        <v>0</v>
      </c>
      <c r="H108" s="37">
        <v>0</v>
      </c>
      <c r="I108" s="38">
        <v>0</v>
      </c>
      <c r="J108" s="108"/>
      <c r="K108" s="108"/>
      <c r="L108" s="108"/>
    </row>
  </sheetData>
  <sortState ref="A103:I108">
    <sortCondition descending="1" ref="C103:C108"/>
    <sortCondition descending="1" ref="I103:I108"/>
  </sortState>
  <pageMargins left="0.7" right="0.7" top="0.75" bottom="0.75" header="0.3" footer="0.3"/>
  <pageSetup paperSize="9" scale="2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P50"/>
  <sheetViews>
    <sheetView showGridLines="0" topLeftCell="A3" zoomScale="55" zoomScaleNormal="55" workbookViewId="0">
      <selection activeCell="T16" sqref="T16"/>
    </sheetView>
  </sheetViews>
  <sheetFormatPr defaultRowHeight="14.4" x14ac:dyDescent="0.3"/>
  <cols>
    <col min="1" max="1" width="9.6640625" customWidth="1"/>
    <col min="2" max="2" width="46.5546875" customWidth="1"/>
    <col min="3" max="11" width="15.88671875" customWidth="1"/>
    <col min="12" max="12" width="15.5546875" customWidth="1"/>
    <col min="13" max="14" width="15.88671875" customWidth="1"/>
    <col min="15" max="16" width="15.88671875" hidden="1" customWidth="1"/>
  </cols>
  <sheetData>
    <row r="1" spans="1:16" ht="29.4" thickBot="1" x14ac:dyDescent="0.35">
      <c r="A1" s="40" t="s">
        <v>2</v>
      </c>
      <c r="B1" s="39" t="s">
        <v>6</v>
      </c>
      <c r="D1" s="43" t="s">
        <v>19</v>
      </c>
      <c r="E1" s="42">
        <v>2</v>
      </c>
      <c r="F1" s="44" t="s">
        <v>20</v>
      </c>
      <c r="G1" s="41">
        <v>0</v>
      </c>
    </row>
    <row r="2" spans="1:16" ht="21.6" thickBot="1" x14ac:dyDescent="0.45">
      <c r="A2" s="3" t="str">
        <f>"Tabela grupy "&amp;B1</f>
        <v>Tabela grupy A</v>
      </c>
      <c r="J2" s="3"/>
    </row>
    <row r="3" spans="1:16" ht="26.25" customHeight="1" x14ac:dyDescent="0.5">
      <c r="A3" s="45" t="s">
        <v>9</v>
      </c>
      <c r="B3" s="46" t="s">
        <v>1</v>
      </c>
      <c r="C3" s="47" t="s">
        <v>10</v>
      </c>
      <c r="D3" s="48" t="s">
        <v>11</v>
      </c>
      <c r="E3" s="48" t="s">
        <v>12</v>
      </c>
      <c r="F3" s="48" t="s">
        <v>18</v>
      </c>
      <c r="G3" s="48" t="s">
        <v>13</v>
      </c>
      <c r="H3" s="48" t="s">
        <v>14</v>
      </c>
      <c r="I3" s="49" t="s">
        <v>15</v>
      </c>
      <c r="K3" s="130" t="str">
        <f>_xlnm.Criteria</f>
        <v>A</v>
      </c>
      <c r="L3" s="130"/>
      <c r="M3" s="121"/>
    </row>
    <row r="4" spans="1:16" s="2" customFormat="1" ht="26.25" customHeight="1" x14ac:dyDescent="0.5">
      <c r="A4" s="12">
        <v>1</v>
      </c>
      <c r="B4" s="13" t="str">
        <f>VLOOKUP($B$1&amp;A4,'Lista Zespołów'!$A$4:$E$75,3,FALSE)</f>
        <v>ASTW/ Perła</v>
      </c>
      <c r="C4" s="36">
        <f t="shared" ref="C4:C7" si="0">D4*$E$1+E4*$G$1</f>
        <v>10</v>
      </c>
      <c r="D4" s="37">
        <f t="shared" ref="D4:D9" si="1">IF($C15&gt;$D15,1,0)+IF($E15&gt;$F15,1,0)+IF($G15&gt;$H15,1,0)+IF($I15&gt;$J15,1,0)+IF($K15&gt;$L15,1,0)+IF($M15&gt;$N15,1,0)+IF($O15&gt;$P15,1,0)</f>
        <v>5</v>
      </c>
      <c r="E4" s="37">
        <f t="shared" ref="E4:E9" si="2">IF($C15&lt;$D15,1,0)+IF($E15&lt;$F15,1,0)+IF($G15&lt;$H15,1,0)+IF($I15&lt;$J15,1,0)+IF($K15&lt;$L15,1,0)+IF($M15&lt;$N15,1,0)+IF($O15&lt;$P15,1,0)</f>
        <v>0</v>
      </c>
      <c r="F4" s="37">
        <f t="shared" ref="F4:F7" si="3">E4+D4</f>
        <v>5</v>
      </c>
      <c r="G4" s="37">
        <f>SUM(D$15:D$21)</f>
        <v>105</v>
      </c>
      <c r="H4" s="37">
        <f>SUM(C$15:C$21)</f>
        <v>54</v>
      </c>
      <c r="I4" s="38">
        <f t="shared" ref="I4:I7" si="4">IFERROR(G4/H4,0)</f>
        <v>1.9444444444444444</v>
      </c>
      <c r="K4" s="130"/>
      <c r="L4" s="130"/>
      <c r="M4" s="121"/>
    </row>
    <row r="5" spans="1:16" s="2" customFormat="1" ht="26.25" customHeight="1" x14ac:dyDescent="0.5">
      <c r="A5" s="14">
        <v>2</v>
      </c>
      <c r="B5" s="15" t="str">
        <f>VLOOKUP($B$1&amp;A5,'Lista Zespołów'!$A$4:$E$75,3,FALSE)</f>
        <v>Sparta Warszawa 1</v>
      </c>
      <c r="C5" s="33">
        <f t="shared" si="0"/>
        <v>6</v>
      </c>
      <c r="D5" s="34">
        <f t="shared" si="1"/>
        <v>3</v>
      </c>
      <c r="E5" s="34">
        <f t="shared" si="2"/>
        <v>2</v>
      </c>
      <c r="F5" s="34">
        <f t="shared" si="3"/>
        <v>5</v>
      </c>
      <c r="G5" s="34">
        <f>SUM(F$15:F$21)</f>
        <v>84</v>
      </c>
      <c r="H5" s="34">
        <f>SUM(E$15:E$21)</f>
        <v>76</v>
      </c>
      <c r="I5" s="35">
        <f t="shared" si="4"/>
        <v>1.1052631578947369</v>
      </c>
      <c r="K5" s="130"/>
      <c r="L5" s="130"/>
      <c r="M5" s="121"/>
    </row>
    <row r="6" spans="1:16" s="2" customFormat="1" ht="26.25" customHeight="1" x14ac:dyDescent="0.5">
      <c r="A6" s="12">
        <v>3</v>
      </c>
      <c r="B6" s="13" t="str">
        <f>VLOOKUP($B$1&amp;A6,'Lista Zespołów'!$A$4:$E$75,3,FALSE)</f>
        <v>Olimp Mińsk Maz. 1</v>
      </c>
      <c r="C6" s="36">
        <f t="shared" si="0"/>
        <v>6</v>
      </c>
      <c r="D6" s="37">
        <f t="shared" si="1"/>
        <v>3</v>
      </c>
      <c r="E6" s="37">
        <f t="shared" si="2"/>
        <v>2</v>
      </c>
      <c r="F6" s="37">
        <f t="shared" si="3"/>
        <v>5</v>
      </c>
      <c r="G6" s="37">
        <f>SUM(H$15:H$21)</f>
        <v>94</v>
      </c>
      <c r="H6" s="37">
        <f>SUM(G$15:G$21)</f>
        <v>82</v>
      </c>
      <c r="I6" s="38">
        <f t="shared" si="4"/>
        <v>1.1463414634146341</v>
      </c>
      <c r="K6" s="130"/>
      <c r="L6" s="130"/>
      <c r="M6" s="121"/>
    </row>
    <row r="7" spans="1:16" s="2" customFormat="1" ht="26.25" customHeight="1" x14ac:dyDescent="0.5">
      <c r="A7" s="14">
        <v>4</v>
      </c>
      <c r="B7" s="15" t="str">
        <f>VLOOKUP($B$1&amp;A7,'Lista Zespołów'!$A$4:$E$75,3,FALSE)</f>
        <v>UKS Lesznowola 1</v>
      </c>
      <c r="C7" s="33">
        <f t="shared" si="0"/>
        <v>6</v>
      </c>
      <c r="D7" s="34">
        <f t="shared" si="1"/>
        <v>3</v>
      </c>
      <c r="E7" s="34">
        <f t="shared" si="2"/>
        <v>2</v>
      </c>
      <c r="F7" s="34">
        <f t="shared" si="3"/>
        <v>5</v>
      </c>
      <c r="G7" s="34">
        <f>SUM(J$15:J$21)</f>
        <v>96</v>
      </c>
      <c r="H7" s="34">
        <f>SUM(I$15:I$21)</f>
        <v>87</v>
      </c>
      <c r="I7" s="35">
        <f t="shared" si="4"/>
        <v>1.103448275862069</v>
      </c>
      <c r="K7" s="130"/>
      <c r="L7" s="130"/>
      <c r="M7" s="121"/>
    </row>
    <row r="8" spans="1:16" s="2" customFormat="1" ht="26.25" customHeight="1" x14ac:dyDescent="0.5">
      <c r="A8" s="12">
        <v>5</v>
      </c>
      <c r="B8" s="13" t="str">
        <f>VLOOKUP($B$1&amp;A8,'Lista Zespołów'!$A$4:$E$75,3,FALSE)</f>
        <v>Dębina Nieporęt 1</v>
      </c>
      <c r="C8" s="36">
        <f>D8*$E$1+E8*$G$1</f>
        <v>2</v>
      </c>
      <c r="D8" s="37">
        <f t="shared" si="1"/>
        <v>1</v>
      </c>
      <c r="E8" s="37">
        <f t="shared" si="2"/>
        <v>4</v>
      </c>
      <c r="F8" s="37">
        <f>E8+D8</f>
        <v>5</v>
      </c>
      <c r="G8" s="37">
        <f>SUM(L$15:L$21)</f>
        <v>72</v>
      </c>
      <c r="H8" s="37">
        <f>SUM(K$15:K$21)</f>
        <v>98</v>
      </c>
      <c r="I8" s="38">
        <f>IFERROR(G8/H8,0)</f>
        <v>0.73469387755102045</v>
      </c>
      <c r="K8" s="130"/>
      <c r="L8" s="130"/>
      <c r="M8" s="121"/>
    </row>
    <row r="9" spans="1:16" s="2" customFormat="1" ht="26.25" customHeight="1" x14ac:dyDescent="0.5">
      <c r="A9" s="14">
        <v>6</v>
      </c>
      <c r="B9" s="15" t="str">
        <f>VLOOKUP($B$1&amp;A9,'Lista Zespołów'!$A$4:$E$75,3,FALSE)</f>
        <v>Olimpia Węgrów 1</v>
      </c>
      <c r="C9" s="33">
        <f t="shared" ref="C9" si="5">D9*$E$1+E9*$G$1</f>
        <v>0</v>
      </c>
      <c r="D9" s="34">
        <f t="shared" si="1"/>
        <v>0</v>
      </c>
      <c r="E9" s="34">
        <f t="shared" si="2"/>
        <v>5</v>
      </c>
      <c r="F9" s="34">
        <f t="shared" ref="F9" si="6">E9+D9</f>
        <v>5</v>
      </c>
      <c r="G9" s="34">
        <f>SUM(N$15:N$21)</f>
        <v>51</v>
      </c>
      <c r="H9" s="34">
        <f>SUM(M$15:M$21)</f>
        <v>105</v>
      </c>
      <c r="I9" s="35">
        <f t="shared" ref="I9" si="7">IFERROR(G9/H9,0)</f>
        <v>0.48571428571428571</v>
      </c>
      <c r="K9" s="130"/>
      <c r="L9" s="130"/>
      <c r="M9" s="121"/>
    </row>
    <row r="10" spans="1:16" s="2" customFormat="1" x14ac:dyDescent="0.3">
      <c r="A10" s="10"/>
      <c r="B10" s="1"/>
      <c r="C10" s="8"/>
    </row>
    <row r="11" spans="1:16" s="2" customFormat="1" ht="21" x14ac:dyDescent="0.4">
      <c r="A11" s="3"/>
      <c r="B11"/>
      <c r="C11"/>
      <c r="D11" s="3"/>
      <c r="E11"/>
      <c r="F11"/>
      <c r="G11"/>
      <c r="H11"/>
      <c r="I11"/>
      <c r="J11"/>
      <c r="K11"/>
      <c r="L11"/>
      <c r="M11"/>
      <c r="N11"/>
    </row>
    <row r="12" spans="1:16" s="2" customFormat="1" ht="18.75" customHeight="1" thickBot="1" x14ac:dyDescent="0.35">
      <c r="A12" s="133" t="s">
        <v>17</v>
      </c>
      <c r="B12" s="134"/>
      <c r="C12" s="134"/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N12" s="134"/>
    </row>
    <row r="13" spans="1:16" s="2" customFormat="1" ht="25.8" x14ac:dyDescent="0.5">
      <c r="A13" s="16" t="s">
        <v>9</v>
      </c>
      <c r="B13" s="18"/>
      <c r="C13" s="135">
        <v>1</v>
      </c>
      <c r="D13" s="136"/>
      <c r="E13" s="135">
        <v>2</v>
      </c>
      <c r="F13" s="136"/>
      <c r="G13" s="135">
        <v>3</v>
      </c>
      <c r="H13" s="136"/>
      <c r="I13" s="135">
        <v>4</v>
      </c>
      <c r="J13" s="136"/>
      <c r="K13" s="135">
        <v>5</v>
      </c>
      <c r="L13" s="136"/>
      <c r="M13" s="128">
        <v>6</v>
      </c>
      <c r="N13" s="129"/>
      <c r="O13" s="128"/>
      <c r="P13" s="129"/>
    </row>
    <row r="14" spans="1:16" s="2" customFormat="1" ht="51.75" customHeight="1" thickBot="1" x14ac:dyDescent="0.55000000000000004">
      <c r="A14" s="17"/>
      <c r="B14" s="71" t="s">
        <v>1</v>
      </c>
      <c r="C14" s="131" t="str">
        <f>VLOOKUP($B$1&amp;C13,'Lista Zespołów'!$A$4:$E$75,3,FALSE)</f>
        <v>ASTW/ Perła</v>
      </c>
      <c r="D14" s="132"/>
      <c r="E14" s="131" t="str">
        <f>VLOOKUP($B$1&amp;E13,'Lista Zespołów'!$A$4:$E$75,3,FALSE)</f>
        <v>Sparta Warszawa 1</v>
      </c>
      <c r="F14" s="132"/>
      <c r="G14" s="131" t="str">
        <f>VLOOKUP($B$1&amp;G13,'Lista Zespołów'!$A$4:$E$75,3,FALSE)</f>
        <v>Olimp Mińsk Maz. 1</v>
      </c>
      <c r="H14" s="132"/>
      <c r="I14" s="131" t="str">
        <f>VLOOKUP($B$1&amp;I13,'Lista Zespołów'!$A$4:$E$75,3,FALSE)</f>
        <v>UKS Lesznowola 1</v>
      </c>
      <c r="J14" s="132"/>
      <c r="K14" s="137" t="str">
        <f>VLOOKUP($B$1&amp;K13,'Lista Zespołów'!$A$4:$E$75,3,FALSE)</f>
        <v>Dębina Nieporęt 1</v>
      </c>
      <c r="L14" s="138"/>
      <c r="M14" s="131" t="str">
        <f>VLOOKUP($B$1&amp;M13,'Lista Zespołów'!$A$4:$E$75,3,FALSE)</f>
        <v>Olimpia Węgrów 1</v>
      </c>
      <c r="N14" s="132"/>
      <c r="O14" s="126"/>
      <c r="P14" s="127"/>
    </row>
    <row r="15" spans="1:16" s="2" customFormat="1" ht="73.5" customHeight="1" thickBot="1" x14ac:dyDescent="0.35">
      <c r="A15" s="77">
        <v>1</v>
      </c>
      <c r="B15" s="89" t="str">
        <f>VLOOKUP($B$1&amp;A15,'Lista Zespołów'!$A$4:$E$75,3,FALSE)</f>
        <v>ASTW/ Perła</v>
      </c>
      <c r="C15" s="25" t="s">
        <v>16</v>
      </c>
      <c r="D15" s="26" t="s">
        <v>16</v>
      </c>
      <c r="E15" s="19">
        <v>21</v>
      </c>
      <c r="F15" s="30">
        <v>8</v>
      </c>
      <c r="G15" s="19">
        <v>21</v>
      </c>
      <c r="H15" s="30">
        <v>13</v>
      </c>
      <c r="I15" s="19">
        <v>21</v>
      </c>
      <c r="J15" s="30">
        <v>14</v>
      </c>
      <c r="K15" s="19">
        <v>21</v>
      </c>
      <c r="L15" s="30">
        <v>13</v>
      </c>
      <c r="M15" s="19">
        <v>21</v>
      </c>
      <c r="N15" s="30">
        <v>6</v>
      </c>
      <c r="O15" s="19"/>
      <c r="P15" s="30"/>
    </row>
    <row r="16" spans="1:16" s="2" customFormat="1" ht="73.5" customHeight="1" thickBot="1" x14ac:dyDescent="0.35">
      <c r="A16" s="79">
        <v>2</v>
      </c>
      <c r="B16" s="90" t="str">
        <f>VLOOKUP($B$1&amp;A16,'Lista Zespołów'!$A$4:$E$75,3,FALSE)</f>
        <v>Sparta Warszawa 1</v>
      </c>
      <c r="C16" s="85">
        <f>IF(F15="","",F15)</f>
        <v>8</v>
      </c>
      <c r="D16" s="86">
        <f>IF(E15="","",E15)</f>
        <v>21</v>
      </c>
      <c r="E16" s="27" t="s">
        <v>16</v>
      </c>
      <c r="F16" s="28" t="s">
        <v>16</v>
      </c>
      <c r="G16" s="23">
        <v>21</v>
      </c>
      <c r="H16" s="31">
        <v>18</v>
      </c>
      <c r="I16" s="23">
        <v>13</v>
      </c>
      <c r="J16" s="31">
        <v>21</v>
      </c>
      <c r="K16" s="23">
        <v>21</v>
      </c>
      <c r="L16" s="31">
        <v>10</v>
      </c>
      <c r="M16" s="23">
        <v>21</v>
      </c>
      <c r="N16" s="31">
        <v>6</v>
      </c>
      <c r="O16" s="23"/>
      <c r="P16" s="31"/>
    </row>
    <row r="17" spans="1:16" s="2" customFormat="1" ht="73.5" customHeight="1" thickBot="1" x14ac:dyDescent="0.35">
      <c r="A17" s="81">
        <v>3</v>
      </c>
      <c r="B17" s="91" t="str">
        <f>VLOOKUP($B$1&amp;A17,'Lista Zespołów'!$A$4:$E$75,3,FALSE)</f>
        <v>Olimp Mińsk Maz. 1</v>
      </c>
      <c r="C17" s="84">
        <f>IF(H15="","",H15)</f>
        <v>13</v>
      </c>
      <c r="D17" s="87">
        <f>IF(G15="","",G15)</f>
        <v>21</v>
      </c>
      <c r="E17" s="84">
        <f>IF(H16="","",H16)</f>
        <v>18</v>
      </c>
      <c r="F17" s="87">
        <f>IF(G16="","",G16)</f>
        <v>21</v>
      </c>
      <c r="G17" s="29" t="s">
        <v>16</v>
      </c>
      <c r="H17" s="26" t="s">
        <v>16</v>
      </c>
      <c r="I17" s="24">
        <v>21</v>
      </c>
      <c r="J17" s="30">
        <v>19</v>
      </c>
      <c r="K17" s="24">
        <v>21</v>
      </c>
      <c r="L17" s="30">
        <v>11</v>
      </c>
      <c r="M17" s="24">
        <v>21</v>
      </c>
      <c r="N17" s="30">
        <v>10</v>
      </c>
      <c r="O17" s="24"/>
      <c r="P17" s="30"/>
    </row>
    <row r="18" spans="1:16" s="2" customFormat="1" ht="73.5" customHeight="1" thickBot="1" x14ac:dyDescent="0.35">
      <c r="A18" s="79">
        <v>4</v>
      </c>
      <c r="B18" s="90" t="str">
        <f>VLOOKUP($B$1&amp;A18,'Lista Zespołów'!$A$4:$E$75,3,FALSE)</f>
        <v>UKS Lesznowola 1</v>
      </c>
      <c r="C18" s="85">
        <f>IF(J15="","",J15)</f>
        <v>14</v>
      </c>
      <c r="D18" s="86">
        <f>IF(I15="","",I15)</f>
        <v>21</v>
      </c>
      <c r="E18" s="85">
        <f>IF(J16="","",J16)</f>
        <v>21</v>
      </c>
      <c r="F18" s="86">
        <f>IF(I16="","",I16)</f>
        <v>13</v>
      </c>
      <c r="G18" s="85">
        <f>IF(J17="","",J17)</f>
        <v>19</v>
      </c>
      <c r="H18" s="86">
        <f>IF(I17="","",I17)</f>
        <v>21</v>
      </c>
      <c r="I18" s="27" t="s">
        <v>16</v>
      </c>
      <c r="J18" s="28" t="s">
        <v>16</v>
      </c>
      <c r="K18" s="23">
        <v>21</v>
      </c>
      <c r="L18" s="31">
        <v>17</v>
      </c>
      <c r="M18" s="23">
        <v>21</v>
      </c>
      <c r="N18" s="31">
        <v>15</v>
      </c>
      <c r="O18" s="23"/>
      <c r="P18" s="31"/>
    </row>
    <row r="19" spans="1:16" s="2" customFormat="1" ht="73.5" customHeight="1" thickBot="1" x14ac:dyDescent="0.35">
      <c r="A19" s="79">
        <v>5</v>
      </c>
      <c r="B19" s="90" t="str">
        <f>VLOOKUP($B$1&amp;A19,'Lista Zespołów'!$A$4:$E$75,3,FALSE)</f>
        <v>Dębina Nieporęt 1</v>
      </c>
      <c r="C19" s="85">
        <f>IF(L15="","",L15)</f>
        <v>13</v>
      </c>
      <c r="D19" s="86">
        <f>IF(K15="","",K15)</f>
        <v>21</v>
      </c>
      <c r="E19" s="85">
        <f>IF(L16="","",L16)</f>
        <v>10</v>
      </c>
      <c r="F19" s="86">
        <f>IF(K16="","",K16)</f>
        <v>21</v>
      </c>
      <c r="G19" s="85">
        <f>IF(L17="","",L17)</f>
        <v>11</v>
      </c>
      <c r="H19" s="86">
        <f>IF(K17="","",K17)</f>
        <v>21</v>
      </c>
      <c r="I19" s="85">
        <f>IF(L18="","",L18)</f>
        <v>17</v>
      </c>
      <c r="J19" s="86">
        <f>IF(K18="","",K18)</f>
        <v>21</v>
      </c>
      <c r="K19" s="27" t="s">
        <v>16</v>
      </c>
      <c r="L19" s="59" t="s">
        <v>16</v>
      </c>
      <c r="M19" s="24">
        <v>21</v>
      </c>
      <c r="N19" s="30">
        <v>14</v>
      </c>
      <c r="O19" s="23"/>
      <c r="P19" s="31"/>
    </row>
    <row r="20" spans="1:16" s="2" customFormat="1" ht="73.5" customHeight="1" thickBot="1" x14ac:dyDescent="0.35">
      <c r="A20" s="79">
        <v>6</v>
      </c>
      <c r="B20" s="90" t="str">
        <f>VLOOKUP($B$1&amp;A20,'Lista Zespołów'!$A$4:$E$75,3,FALSE)</f>
        <v>Olimpia Węgrów 1</v>
      </c>
      <c r="C20" s="85">
        <f>IF(N15="","",N15)</f>
        <v>6</v>
      </c>
      <c r="D20" s="86">
        <f>IF(M15="","",M15)</f>
        <v>21</v>
      </c>
      <c r="E20" s="85">
        <f>IF(N16="","",N16)</f>
        <v>6</v>
      </c>
      <c r="F20" s="86">
        <f>IF(M16="","",M16)</f>
        <v>21</v>
      </c>
      <c r="G20" s="85">
        <f>IF(N17="","",N17)</f>
        <v>10</v>
      </c>
      <c r="H20" s="86">
        <f>IF(M17="","",M17)</f>
        <v>21</v>
      </c>
      <c r="I20" s="85">
        <f>IF(N18="","",N18)</f>
        <v>15</v>
      </c>
      <c r="J20" s="86">
        <f>IF(M18="","",M18)</f>
        <v>21</v>
      </c>
      <c r="K20" s="85">
        <f>IF(N19="","",N19)</f>
        <v>14</v>
      </c>
      <c r="L20" s="86">
        <f>IF(M19="","",M19)</f>
        <v>21</v>
      </c>
      <c r="M20" s="27" t="s">
        <v>16</v>
      </c>
      <c r="N20" s="59" t="s">
        <v>16</v>
      </c>
      <c r="O20" s="23"/>
      <c r="P20" s="31"/>
    </row>
    <row r="21" spans="1:16" s="2" customFormat="1" ht="75.75" hidden="1" customHeight="1" thickBot="1" x14ac:dyDescent="0.35">
      <c r="A21" s="20"/>
      <c r="B21" s="21"/>
      <c r="C21" s="22"/>
      <c r="D21" s="32"/>
      <c r="E21" s="22"/>
      <c r="F21" s="32"/>
      <c r="G21" s="22"/>
      <c r="H21" s="32"/>
      <c r="I21" s="22"/>
      <c r="J21" s="32"/>
      <c r="K21" s="22"/>
      <c r="L21" s="32"/>
      <c r="M21" s="22"/>
      <c r="N21" s="32"/>
      <c r="O21" s="27"/>
      <c r="P21" s="28"/>
    </row>
    <row r="22" spans="1:16" s="2" customFormat="1" x14ac:dyDescent="0.3">
      <c r="B22" s="1"/>
      <c r="C22" s="8"/>
    </row>
    <row r="23" spans="1:16" s="2" customFormat="1" x14ac:dyDescent="0.3">
      <c r="B23" s="1"/>
      <c r="C23" s="8"/>
    </row>
    <row r="24" spans="1:16" s="2" customFormat="1" ht="17.399999999999999" x14ac:dyDescent="0.3">
      <c r="A24" s="50">
        <v>1</v>
      </c>
      <c r="B24" s="53" t="str">
        <f>VLOOKUP(H24,'Lista Zespołów'!$A$4:$E$75,3,FALSE)</f>
        <v>ASTW/ Perła</v>
      </c>
      <c r="C24" s="54" t="s">
        <v>21</v>
      </c>
      <c r="D24" s="53" t="str">
        <f>VLOOKUP(J24,'Lista Zespołów'!$A$4:$E$75,3,FALSE)</f>
        <v>Olimpia Węgrów 1</v>
      </c>
      <c r="F24" s="2" t="s">
        <v>22</v>
      </c>
      <c r="G24" s="63">
        <v>1</v>
      </c>
      <c r="H24" s="64" t="str">
        <f>$B$1&amp; 1</f>
        <v>A1</v>
      </c>
      <c r="I24" s="65" t="s">
        <v>21</v>
      </c>
      <c r="J24" s="64" t="str">
        <f>$B$1&amp; 6</f>
        <v>A6</v>
      </c>
    </row>
    <row r="25" spans="1:16" s="2" customFormat="1" ht="17.399999999999999" x14ac:dyDescent="0.3">
      <c r="A25" s="50">
        <v>2</v>
      </c>
      <c r="B25" s="53" t="str">
        <f>VLOOKUP(H25,'Lista Zespołów'!$A$4:$E$75,3,FALSE)</f>
        <v>Sparta Warszawa 1</v>
      </c>
      <c r="C25" s="54" t="s">
        <v>21</v>
      </c>
      <c r="D25" s="53" t="str">
        <f>VLOOKUP(J25,'Lista Zespołów'!$A$4:$E$75,3,FALSE)</f>
        <v>Dębina Nieporęt 1</v>
      </c>
      <c r="F25" s="2" t="s">
        <v>22</v>
      </c>
      <c r="G25" s="63">
        <v>2</v>
      </c>
      <c r="H25" s="64" t="str">
        <f>$B$1&amp; 2</f>
        <v>A2</v>
      </c>
      <c r="I25" s="65" t="s">
        <v>21</v>
      </c>
      <c r="J25" s="64" t="str">
        <f>$B$1&amp; 5</f>
        <v>A5</v>
      </c>
    </row>
    <row r="26" spans="1:16" s="2" customFormat="1" ht="17.399999999999999" x14ac:dyDescent="0.3">
      <c r="A26" s="50">
        <v>3</v>
      </c>
      <c r="B26" s="53" t="str">
        <f>VLOOKUP(H26,'Lista Zespołów'!$A$4:$E$75,3,FALSE)</f>
        <v>Olimp Mińsk Maz. 1</v>
      </c>
      <c r="C26" s="54" t="s">
        <v>21</v>
      </c>
      <c r="D26" s="53" t="str">
        <f>VLOOKUP(J26,'Lista Zespołów'!$A$4:$E$75,3,FALSE)</f>
        <v>UKS Lesznowola 1</v>
      </c>
      <c r="F26" s="2" t="s">
        <v>22</v>
      </c>
      <c r="G26" s="63">
        <v>3</v>
      </c>
      <c r="H26" s="64" t="str">
        <f>$B$1&amp; 3</f>
        <v>A3</v>
      </c>
      <c r="I26" s="65" t="s">
        <v>21</v>
      </c>
      <c r="J26" s="66" t="str">
        <f>$B$1&amp; 4</f>
        <v>A4</v>
      </c>
    </row>
    <row r="27" spans="1:16" s="2" customFormat="1" ht="17.399999999999999" x14ac:dyDescent="0.3">
      <c r="A27"/>
      <c r="B27" s="53"/>
      <c r="C27"/>
      <c r="D27"/>
      <c r="G27" s="67"/>
      <c r="H27" s="68"/>
      <c r="I27" s="69"/>
      <c r="J27" s="68"/>
    </row>
    <row r="28" spans="1:16" ht="17.399999999999999" x14ac:dyDescent="0.3">
      <c r="A28" s="50">
        <v>4</v>
      </c>
      <c r="B28" s="53" t="str">
        <f>VLOOKUP(H28,'Lista Zespołów'!$A$4:$E$75,3,FALSE)</f>
        <v>Olimpia Węgrów 1</v>
      </c>
      <c r="C28" s="54" t="s">
        <v>21</v>
      </c>
      <c r="D28" s="53" t="str">
        <f>VLOOKUP(J28,'Lista Zespołów'!$A$4:$E$75,3,FALSE)</f>
        <v>UKS Lesznowola 1</v>
      </c>
      <c r="F28" s="2" t="s">
        <v>22</v>
      </c>
      <c r="G28" s="63">
        <v>4</v>
      </c>
      <c r="H28" s="64" t="str">
        <f>$B$1&amp; 6</f>
        <v>A6</v>
      </c>
      <c r="I28" s="65" t="s">
        <v>21</v>
      </c>
      <c r="J28" s="64" t="str">
        <f>$B$1&amp; 4</f>
        <v>A4</v>
      </c>
    </row>
    <row r="29" spans="1:16" ht="17.399999999999999" x14ac:dyDescent="0.3">
      <c r="A29" s="50">
        <v>5</v>
      </c>
      <c r="B29" s="53" t="str">
        <f>VLOOKUP(H29,'Lista Zespołów'!$A$4:$E$75,3,FALSE)</f>
        <v>Dębina Nieporęt 1</v>
      </c>
      <c r="C29" s="54" t="s">
        <v>21</v>
      </c>
      <c r="D29" s="53" t="str">
        <f>VLOOKUP(J29,'Lista Zespołów'!$A$4:$E$75,3,FALSE)</f>
        <v>Olimp Mińsk Maz. 1</v>
      </c>
      <c r="F29" s="2" t="s">
        <v>22</v>
      </c>
      <c r="G29" s="63">
        <v>5</v>
      </c>
      <c r="H29" s="64" t="str">
        <f>$B$1&amp; 5</f>
        <v>A5</v>
      </c>
      <c r="I29" s="65" t="s">
        <v>21</v>
      </c>
      <c r="J29" s="64" t="str">
        <f>$B$1&amp; 3</f>
        <v>A3</v>
      </c>
    </row>
    <row r="30" spans="1:16" ht="17.399999999999999" x14ac:dyDescent="0.3">
      <c r="A30" s="50">
        <v>6</v>
      </c>
      <c r="B30" s="53" t="str">
        <f>VLOOKUP(H30,'Lista Zespołów'!$A$4:$E$75,3,FALSE)</f>
        <v>ASTW/ Perła</v>
      </c>
      <c r="C30" s="54" t="s">
        <v>21</v>
      </c>
      <c r="D30" s="53" t="str">
        <f>VLOOKUP(J30,'Lista Zespołów'!$A$4:$E$75,3,FALSE)</f>
        <v>Sparta Warszawa 1</v>
      </c>
      <c r="F30" s="2" t="s">
        <v>22</v>
      </c>
      <c r="G30" s="70">
        <v>6</v>
      </c>
      <c r="H30" s="68" t="str">
        <f>$B$1&amp; 1</f>
        <v>A1</v>
      </c>
      <c r="I30" s="69" t="s">
        <v>21</v>
      </c>
      <c r="J30" s="68" t="str">
        <f>$B$1&amp; 2</f>
        <v>A2</v>
      </c>
    </row>
    <row r="31" spans="1:16" ht="17.399999999999999" x14ac:dyDescent="0.3">
      <c r="B31" s="53"/>
      <c r="G31" s="67"/>
      <c r="H31" s="68"/>
      <c r="I31" s="69"/>
      <c r="J31" s="68"/>
    </row>
    <row r="32" spans="1:16" ht="17.399999999999999" x14ac:dyDescent="0.3">
      <c r="A32" s="50">
        <v>7</v>
      </c>
      <c r="B32" s="53" t="str">
        <f>VLOOKUP(H32,'Lista Zespołów'!$A$4:$E$75,3,FALSE)</f>
        <v>Sparta Warszawa 1</v>
      </c>
      <c r="C32" s="54" t="s">
        <v>21</v>
      </c>
      <c r="D32" s="53" t="str">
        <f>VLOOKUP(J32,'Lista Zespołów'!$A$4:$E$75,3,FALSE)</f>
        <v>Olimpia Węgrów 1</v>
      </c>
      <c r="F32" t="s">
        <v>22</v>
      </c>
      <c r="G32" s="63">
        <v>7</v>
      </c>
      <c r="H32" s="64" t="str">
        <f>$B$1&amp; 2</f>
        <v>A2</v>
      </c>
      <c r="I32" s="65" t="s">
        <v>21</v>
      </c>
      <c r="J32" s="64" t="str">
        <f>$B$1&amp; 6</f>
        <v>A6</v>
      </c>
    </row>
    <row r="33" spans="1:10" ht="17.399999999999999" x14ac:dyDescent="0.3">
      <c r="A33" s="50">
        <v>8</v>
      </c>
      <c r="B33" s="53" t="str">
        <f>VLOOKUP(H33,'Lista Zespołów'!$A$4:$E$75,3,FALSE)</f>
        <v>Olimp Mińsk Maz. 1</v>
      </c>
      <c r="C33" s="54" t="s">
        <v>21</v>
      </c>
      <c r="D33" s="53" t="str">
        <f>VLOOKUP(J33,'Lista Zespołów'!$A$4:$E$75,3,FALSE)</f>
        <v>ASTW/ Perła</v>
      </c>
      <c r="F33" t="s">
        <v>22</v>
      </c>
      <c r="G33" s="63">
        <v>8</v>
      </c>
      <c r="H33" s="64" t="str">
        <f>$B$1&amp; 3</f>
        <v>A3</v>
      </c>
      <c r="I33" s="65" t="s">
        <v>21</v>
      </c>
      <c r="J33" s="64" t="str">
        <f>$B$1&amp; 1</f>
        <v>A1</v>
      </c>
    </row>
    <row r="34" spans="1:10" ht="17.399999999999999" x14ac:dyDescent="0.3">
      <c r="A34" s="50">
        <v>9</v>
      </c>
      <c r="B34" s="53" t="str">
        <f>VLOOKUP(H34,'Lista Zespołów'!$A$4:$E$75,3,FALSE)</f>
        <v>UKS Lesznowola 1</v>
      </c>
      <c r="C34" s="54" t="s">
        <v>21</v>
      </c>
      <c r="D34" s="53" t="str">
        <f>VLOOKUP(J34,'Lista Zespołów'!$A$4:$E$75,3,FALSE)</f>
        <v>Dębina Nieporęt 1</v>
      </c>
      <c r="F34" t="s">
        <v>22</v>
      </c>
      <c r="G34" s="70">
        <v>9</v>
      </c>
      <c r="H34" s="68" t="str">
        <f>$B$1&amp; 4</f>
        <v>A4</v>
      </c>
      <c r="I34" s="69" t="s">
        <v>21</v>
      </c>
      <c r="J34" s="68" t="str">
        <f>$B$1&amp; 5</f>
        <v>A5</v>
      </c>
    </row>
    <row r="35" spans="1:10" ht="17.399999999999999" x14ac:dyDescent="0.3">
      <c r="B35" s="53"/>
      <c r="G35" s="67"/>
      <c r="H35" s="68"/>
      <c r="I35" s="69"/>
      <c r="J35" s="68"/>
    </row>
    <row r="36" spans="1:10" ht="17.399999999999999" x14ac:dyDescent="0.3">
      <c r="A36" s="50">
        <v>10</v>
      </c>
      <c r="B36" s="53" t="str">
        <f>VLOOKUP(H36,'Lista Zespołów'!$A$4:$E$75,3,FALSE)</f>
        <v>Olimpia Węgrów 1</v>
      </c>
      <c r="C36" s="54" t="s">
        <v>21</v>
      </c>
      <c r="D36" s="53" t="str">
        <f>VLOOKUP(J36,'Lista Zespołów'!$A$4:$E$75,3,FALSE)</f>
        <v>Dębina Nieporęt 1</v>
      </c>
      <c r="F36" t="s">
        <v>22</v>
      </c>
      <c r="G36" s="70">
        <v>10</v>
      </c>
      <c r="H36" s="68" t="str">
        <f>$B$1&amp; 6</f>
        <v>A6</v>
      </c>
      <c r="I36" s="69" t="s">
        <v>21</v>
      </c>
      <c r="J36" s="68" t="str">
        <f>$B$1&amp; 5</f>
        <v>A5</v>
      </c>
    </row>
    <row r="37" spans="1:10" ht="17.399999999999999" x14ac:dyDescent="0.3">
      <c r="A37" s="50">
        <v>11</v>
      </c>
      <c r="B37" s="53" t="str">
        <f>VLOOKUP(H37,'Lista Zespołów'!$A$4:$E$75,3,FALSE)</f>
        <v>ASTW/ Perła</v>
      </c>
      <c r="C37" s="54" t="s">
        <v>21</v>
      </c>
      <c r="D37" s="53" t="str">
        <f>VLOOKUP(J37,'Lista Zespołów'!$A$4:$E$75,3,FALSE)</f>
        <v>UKS Lesznowola 1</v>
      </c>
      <c r="F37" t="s">
        <v>22</v>
      </c>
      <c r="G37" s="70">
        <v>11</v>
      </c>
      <c r="H37" s="68" t="str">
        <f>$B$1&amp; 1</f>
        <v>A1</v>
      </c>
      <c r="I37" s="69" t="s">
        <v>21</v>
      </c>
      <c r="J37" s="68" t="str">
        <f>$B$1&amp; 4</f>
        <v>A4</v>
      </c>
    </row>
    <row r="38" spans="1:10" ht="18" x14ac:dyDescent="0.35">
      <c r="A38" s="50">
        <v>12</v>
      </c>
      <c r="B38" s="53" t="str">
        <f>VLOOKUP(H38,'Lista Zespołów'!$A$4:$E$75,3,FALSE)</f>
        <v>Sparta Warszawa 1</v>
      </c>
      <c r="C38" s="56" t="s">
        <v>21</v>
      </c>
      <c r="D38" s="53" t="str">
        <f>VLOOKUP(J38,'Lista Zespołów'!$A$4:$E$75,3,FALSE)</f>
        <v>Olimp Mińsk Maz. 1</v>
      </c>
      <c r="F38" t="s">
        <v>22</v>
      </c>
      <c r="G38" s="70">
        <v>12</v>
      </c>
      <c r="H38" s="68" t="str">
        <f>$B$1&amp; 2</f>
        <v>A2</v>
      </c>
      <c r="I38" s="69" t="s">
        <v>21</v>
      </c>
      <c r="J38" s="68" t="str">
        <f>$B$1&amp; 3</f>
        <v>A3</v>
      </c>
    </row>
    <row r="39" spans="1:10" ht="17.399999999999999" x14ac:dyDescent="0.3">
      <c r="B39" s="53"/>
      <c r="G39" s="67"/>
      <c r="H39" s="68"/>
      <c r="I39" s="69"/>
      <c r="J39" s="68"/>
    </row>
    <row r="40" spans="1:10" ht="17.399999999999999" x14ac:dyDescent="0.3">
      <c r="A40" s="50">
        <v>13</v>
      </c>
      <c r="B40" s="53" t="str">
        <f>VLOOKUP(H40,'Lista Zespołów'!$A$4:$E$75,3,FALSE)</f>
        <v>Olimp Mińsk Maz. 1</v>
      </c>
      <c r="C40" s="54" t="s">
        <v>21</v>
      </c>
      <c r="D40" s="53" t="str">
        <f>VLOOKUP(J40,'Lista Zespołów'!$A$4:$E$75,3,FALSE)</f>
        <v>Olimpia Węgrów 1</v>
      </c>
      <c r="F40" t="s">
        <v>22</v>
      </c>
      <c r="G40" s="70">
        <v>13</v>
      </c>
      <c r="H40" s="68" t="str">
        <f>$B$1&amp; 3</f>
        <v>A3</v>
      </c>
      <c r="I40" s="69" t="s">
        <v>21</v>
      </c>
      <c r="J40" s="68" t="str">
        <f>$B$1&amp; 6</f>
        <v>A6</v>
      </c>
    </row>
    <row r="41" spans="1:10" ht="18" x14ac:dyDescent="0.35">
      <c r="A41" s="50">
        <v>14</v>
      </c>
      <c r="B41" s="53" t="str">
        <f>VLOOKUP(H41,'Lista Zespołów'!$A$4:$E$75,3,FALSE)</f>
        <v>UKS Lesznowola 1</v>
      </c>
      <c r="C41" s="56" t="s">
        <v>21</v>
      </c>
      <c r="D41" s="53" t="str">
        <f>VLOOKUP(J41,'Lista Zespołów'!$A$4:$E$75,3,FALSE)</f>
        <v>Sparta Warszawa 1</v>
      </c>
      <c r="F41" t="s">
        <v>22</v>
      </c>
      <c r="G41" s="70">
        <v>14</v>
      </c>
      <c r="H41" s="68" t="str">
        <f>$B$1&amp; 4</f>
        <v>A4</v>
      </c>
      <c r="I41" s="69" t="s">
        <v>21</v>
      </c>
      <c r="J41" s="68" t="str">
        <f>$B$1&amp; 2</f>
        <v>A2</v>
      </c>
    </row>
    <row r="42" spans="1:10" ht="18" x14ac:dyDescent="0.35">
      <c r="A42" s="50">
        <v>15</v>
      </c>
      <c r="B42" s="53" t="str">
        <f>VLOOKUP(H42,'Lista Zespołów'!$A$4:$E$75,3,FALSE)</f>
        <v>Dębina Nieporęt 1</v>
      </c>
      <c r="C42" s="58" t="s">
        <v>21</v>
      </c>
      <c r="D42" s="53" t="str">
        <f>VLOOKUP(J42,'Lista Zespołów'!$A$4:$E$75,3,FALSE)</f>
        <v>ASTW/ Perła</v>
      </c>
      <c r="F42" t="s">
        <v>22</v>
      </c>
      <c r="G42" s="70">
        <v>15</v>
      </c>
      <c r="H42" s="68" t="str">
        <f>$B$1&amp; 5</f>
        <v>A5</v>
      </c>
      <c r="I42" s="69" t="s">
        <v>21</v>
      </c>
      <c r="J42" s="68" t="str">
        <f>$B$1&amp; 1</f>
        <v>A1</v>
      </c>
    </row>
    <row r="43" spans="1:10" x14ac:dyDescent="0.3">
      <c r="B43" s="57"/>
      <c r="C43" s="57"/>
      <c r="D43" s="57"/>
    </row>
    <row r="44" spans="1:10" ht="18" x14ac:dyDescent="0.35">
      <c r="A44" s="50"/>
      <c r="B44" s="55"/>
      <c r="C44" s="56"/>
      <c r="D44" s="55"/>
      <c r="G44" s="50"/>
      <c r="H44" s="51"/>
      <c r="I44" s="52"/>
      <c r="J44" s="51"/>
    </row>
    <row r="45" spans="1:10" ht="18" x14ac:dyDescent="0.35">
      <c r="A45" s="50"/>
      <c r="B45" s="55"/>
      <c r="C45" s="56"/>
      <c r="D45" s="55"/>
      <c r="G45" s="50"/>
      <c r="H45" s="51"/>
      <c r="I45" s="52"/>
      <c r="J45" s="51"/>
    </row>
    <row r="46" spans="1:10" ht="18" x14ac:dyDescent="0.35">
      <c r="A46" s="50"/>
      <c r="B46" s="53"/>
      <c r="C46" s="54"/>
      <c r="D46" s="53"/>
      <c r="G46" s="50"/>
      <c r="H46" s="51"/>
      <c r="I46" s="52"/>
      <c r="J46" s="51"/>
    </row>
    <row r="48" spans="1:10" ht="18" x14ac:dyDescent="0.35">
      <c r="A48" s="50"/>
      <c r="B48" s="53"/>
      <c r="C48" s="54"/>
      <c r="D48" s="53"/>
      <c r="G48" s="50"/>
      <c r="H48" s="51"/>
      <c r="I48" s="52"/>
      <c r="J48" s="51"/>
    </row>
    <row r="49" spans="1:10" ht="18" x14ac:dyDescent="0.35">
      <c r="A49" s="50"/>
      <c r="B49" s="55"/>
      <c r="C49" s="56"/>
      <c r="D49" s="55"/>
      <c r="G49" s="50"/>
      <c r="H49" s="51"/>
      <c r="I49" s="52"/>
      <c r="J49" s="51"/>
    </row>
    <row r="50" spans="1:10" ht="18" x14ac:dyDescent="0.35">
      <c r="A50" s="50"/>
      <c r="B50" s="51"/>
      <c r="C50" s="52"/>
      <c r="D50" s="51"/>
      <c r="G50" s="50"/>
      <c r="H50" s="51"/>
      <c r="I50" s="52"/>
      <c r="J50" s="51"/>
    </row>
  </sheetData>
  <protectedRanges>
    <protectedRange password="CF7A" sqref="C16:D16" name="Rozstęp1_1"/>
  </protectedRanges>
  <mergeCells count="16">
    <mergeCell ref="O14:P14"/>
    <mergeCell ref="O13:P13"/>
    <mergeCell ref="K3:L9"/>
    <mergeCell ref="C14:D14"/>
    <mergeCell ref="E14:F14"/>
    <mergeCell ref="G14:H14"/>
    <mergeCell ref="I14:J14"/>
    <mergeCell ref="A12:N12"/>
    <mergeCell ref="C13:D13"/>
    <mergeCell ref="E13:F13"/>
    <mergeCell ref="G13:H13"/>
    <mergeCell ref="I13:J13"/>
    <mergeCell ref="K13:L13"/>
    <mergeCell ref="M13:N13"/>
    <mergeCell ref="M14:N14"/>
    <mergeCell ref="K14:L14"/>
  </mergeCells>
  <phoneticPr fontId="12" type="noConversion"/>
  <pageMargins left="0.70866141732283472" right="0.70866141732283472" top="0.74803149606299213" bottom="0.74803149606299213" header="0.31496062992125984" footer="0.31496062992125984"/>
  <pageSetup paperSize="9" scale="48" orientation="landscape" r:id="rId1"/>
  <headerFooter>
    <oddFooter>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0"/>
  <sheetViews>
    <sheetView showGridLines="0" topLeftCell="A4" zoomScale="55" zoomScaleNormal="55" workbookViewId="0">
      <selection activeCell="X13" sqref="X13"/>
    </sheetView>
  </sheetViews>
  <sheetFormatPr defaultRowHeight="14.4" x14ac:dyDescent="0.3"/>
  <cols>
    <col min="1" max="1" width="9.6640625" customWidth="1"/>
    <col min="2" max="2" width="48.44140625" bestFit="1" customWidth="1"/>
    <col min="3" max="11" width="15.88671875" customWidth="1"/>
    <col min="12" max="12" width="15.5546875" customWidth="1"/>
    <col min="13" max="14" width="15.88671875" customWidth="1"/>
    <col min="15" max="16" width="15.88671875" hidden="1" customWidth="1"/>
  </cols>
  <sheetData>
    <row r="1" spans="1:16" ht="29.4" thickBot="1" x14ac:dyDescent="0.35">
      <c r="A1" s="40" t="s">
        <v>2</v>
      </c>
      <c r="B1" s="39" t="s">
        <v>5</v>
      </c>
      <c r="D1" s="43" t="s">
        <v>19</v>
      </c>
      <c r="E1" s="42">
        <v>2</v>
      </c>
      <c r="F1" s="44" t="s">
        <v>20</v>
      </c>
      <c r="G1" s="41">
        <v>0</v>
      </c>
    </row>
    <row r="2" spans="1:16" ht="21.6" thickBot="1" x14ac:dyDescent="0.45">
      <c r="A2" s="3" t="str">
        <f>"Tabela grupy "&amp;B1</f>
        <v>Tabela grupy B</v>
      </c>
      <c r="J2" s="3"/>
    </row>
    <row r="3" spans="1:16" ht="26.25" customHeight="1" x14ac:dyDescent="0.5">
      <c r="A3" s="45" t="s">
        <v>9</v>
      </c>
      <c r="B3" s="46" t="s">
        <v>1</v>
      </c>
      <c r="C3" s="47" t="s">
        <v>10</v>
      </c>
      <c r="D3" s="48" t="s">
        <v>11</v>
      </c>
      <c r="E3" s="48" t="s">
        <v>12</v>
      </c>
      <c r="F3" s="48" t="s">
        <v>18</v>
      </c>
      <c r="G3" s="48" t="s">
        <v>13</v>
      </c>
      <c r="H3" s="48" t="s">
        <v>14</v>
      </c>
      <c r="I3" s="49" t="s">
        <v>15</v>
      </c>
      <c r="K3" s="130" t="str">
        <f>_xlnm.Criteria</f>
        <v>B</v>
      </c>
      <c r="L3" s="139"/>
      <c r="M3" s="72"/>
    </row>
    <row r="4" spans="1:16" s="2" customFormat="1" ht="26.25" customHeight="1" x14ac:dyDescent="0.5">
      <c r="A4" s="12">
        <v>1</v>
      </c>
      <c r="B4" s="13" t="str">
        <f>VLOOKUP($B$1&amp;A4,'Lista Zespołów'!$A$4:$E$75,3,FALSE)</f>
        <v>Atena Warszawa 1</v>
      </c>
      <c r="C4" s="36">
        <f t="shared" ref="C4:C7" si="0">D4*$E$1+E4*$G$1</f>
        <v>10</v>
      </c>
      <c r="D4" s="37">
        <f t="shared" ref="D4:D9" si="1">IF($C15&gt;$D15,1,0)+IF($E15&gt;$F15,1,0)+IF($G15&gt;$H15,1,0)+IF($I15&gt;$J15,1,0)+IF($K15&gt;$L15,1,0)+IF($M15&gt;$N15,1,0)+IF($O15&gt;$P15,1,0)</f>
        <v>5</v>
      </c>
      <c r="E4" s="37">
        <f t="shared" ref="E4:E9" si="2">IF($C15&lt;$D15,1,0)+IF($E15&lt;$F15,1,0)+IF($G15&lt;$H15,1,0)+IF($I15&lt;$J15,1,0)+IF($K15&lt;$L15,1,0)+IF($M15&lt;$N15,1,0)+IF($O15&lt;$P15,1,0)</f>
        <v>0</v>
      </c>
      <c r="F4" s="37">
        <f t="shared" ref="F4:F7" si="3">E4+D4</f>
        <v>5</v>
      </c>
      <c r="G4" s="37">
        <f>SUM(D$15:D$21)</f>
        <v>105</v>
      </c>
      <c r="H4" s="37">
        <f>SUM(C$15:C$21)</f>
        <v>75</v>
      </c>
      <c r="I4" s="38">
        <f t="shared" ref="I4:I7" si="4">IFERROR(G4/H4,0)</f>
        <v>1.4</v>
      </c>
      <c r="K4" s="139"/>
      <c r="L4" s="139"/>
      <c r="M4" s="72"/>
    </row>
    <row r="5" spans="1:16" s="2" customFormat="1" ht="26.25" customHeight="1" x14ac:dyDescent="0.5">
      <c r="A5" s="14">
        <v>2</v>
      </c>
      <c r="B5" s="15" t="str">
        <f>VLOOKUP($B$1&amp;A5,'Lista Zespołów'!$A$4:$E$75,3,FALSE)</f>
        <v>UKS Lesznowola 2</v>
      </c>
      <c r="C5" s="33">
        <f t="shared" si="0"/>
        <v>6</v>
      </c>
      <c r="D5" s="34">
        <f t="shared" si="1"/>
        <v>3</v>
      </c>
      <c r="E5" s="34">
        <f t="shared" si="2"/>
        <v>2</v>
      </c>
      <c r="F5" s="34">
        <f t="shared" si="3"/>
        <v>5</v>
      </c>
      <c r="G5" s="34">
        <f>SUM(F$15:F$21)</f>
        <v>101</v>
      </c>
      <c r="H5" s="34">
        <f>SUM(E$15:E$21)</f>
        <v>74</v>
      </c>
      <c r="I5" s="35">
        <f t="shared" si="4"/>
        <v>1.3648648648648649</v>
      </c>
      <c r="K5" s="139"/>
      <c r="L5" s="139"/>
      <c r="M5" s="72"/>
    </row>
    <row r="6" spans="1:16" s="2" customFormat="1" ht="26.25" customHeight="1" x14ac:dyDescent="0.5">
      <c r="A6" s="12">
        <v>3</v>
      </c>
      <c r="B6" s="13" t="str">
        <f>VLOOKUP($B$1&amp;A6,'Lista Zespołów'!$A$4:$E$75,3,FALSE)</f>
        <v>Nike Ostrołęka 1</v>
      </c>
      <c r="C6" s="36">
        <f t="shared" si="0"/>
        <v>6</v>
      </c>
      <c r="D6" s="37">
        <f t="shared" si="1"/>
        <v>3</v>
      </c>
      <c r="E6" s="37">
        <f t="shared" si="2"/>
        <v>2</v>
      </c>
      <c r="F6" s="37">
        <f t="shared" si="3"/>
        <v>5</v>
      </c>
      <c r="G6" s="37">
        <f>SUM(H$15:H$21)</f>
        <v>95</v>
      </c>
      <c r="H6" s="37">
        <f>SUM(G$15:G$21)</f>
        <v>88</v>
      </c>
      <c r="I6" s="38">
        <f t="shared" si="4"/>
        <v>1.0795454545454546</v>
      </c>
      <c r="K6" s="139"/>
      <c r="L6" s="139"/>
      <c r="M6" s="72"/>
    </row>
    <row r="7" spans="1:16" s="2" customFormat="1" ht="26.25" customHeight="1" x14ac:dyDescent="0.5">
      <c r="A7" s="14">
        <v>4</v>
      </c>
      <c r="B7" s="15" t="str">
        <f>VLOOKUP($B$1&amp;A7,'Lista Zespołów'!$A$4:$E$75,3,FALSE)</f>
        <v>MUKS Krótka</v>
      </c>
      <c r="C7" s="33">
        <f t="shared" si="0"/>
        <v>0</v>
      </c>
      <c r="D7" s="34">
        <f t="shared" si="1"/>
        <v>0</v>
      </c>
      <c r="E7" s="34">
        <f t="shared" si="2"/>
        <v>5</v>
      </c>
      <c r="F7" s="34">
        <f t="shared" si="3"/>
        <v>5</v>
      </c>
      <c r="G7" s="34">
        <f>SUM(J$15:J$21)</f>
        <v>54</v>
      </c>
      <c r="H7" s="34">
        <f>SUM(I$15:I$21)</f>
        <v>105</v>
      </c>
      <c r="I7" s="35">
        <f t="shared" si="4"/>
        <v>0.51428571428571423</v>
      </c>
      <c r="K7" s="139"/>
      <c r="L7" s="139"/>
      <c r="M7" s="72"/>
    </row>
    <row r="8" spans="1:16" s="2" customFormat="1" ht="26.25" customHeight="1" x14ac:dyDescent="0.5">
      <c r="A8" s="12">
        <v>5</v>
      </c>
      <c r="B8" s="13" t="str">
        <f>VLOOKUP($B$1&amp;A8,'Lista Zespołów'!$A$4:$E$75,3,FALSE)</f>
        <v>Sparta Warszawa 3</v>
      </c>
      <c r="C8" s="36">
        <f>D8*$E$1+E8*$G$1</f>
        <v>2</v>
      </c>
      <c r="D8" s="37">
        <f t="shared" si="1"/>
        <v>1</v>
      </c>
      <c r="E8" s="37">
        <f t="shared" si="2"/>
        <v>4</v>
      </c>
      <c r="F8" s="37">
        <f>E8+D8</f>
        <v>5</v>
      </c>
      <c r="G8" s="37">
        <f>SUM(L$15:L$21)</f>
        <v>82</v>
      </c>
      <c r="H8" s="37">
        <f>SUM(K$15:K$21)</f>
        <v>94</v>
      </c>
      <c r="I8" s="38">
        <f>IFERROR(G8/H8,0)</f>
        <v>0.87234042553191493</v>
      </c>
      <c r="K8" s="139"/>
      <c r="L8" s="139"/>
      <c r="M8" s="72"/>
    </row>
    <row r="9" spans="1:16" s="2" customFormat="1" ht="26.25" customHeight="1" x14ac:dyDescent="0.5">
      <c r="A9" s="14">
        <v>6</v>
      </c>
      <c r="B9" s="15" t="str">
        <f>VLOOKUP($B$1&amp;A9,'Lista Zespołów'!$A$4:$E$75,3,FALSE)</f>
        <v>Akademia Wójtowicza 2</v>
      </c>
      <c r="C9" s="33">
        <f t="shared" ref="C9" si="5">D9*$E$1+E9*$G$1</f>
        <v>6</v>
      </c>
      <c r="D9" s="34">
        <f t="shared" si="1"/>
        <v>3</v>
      </c>
      <c r="E9" s="34">
        <f t="shared" si="2"/>
        <v>2</v>
      </c>
      <c r="F9" s="34">
        <f t="shared" ref="F9" si="6">E9+D9</f>
        <v>5</v>
      </c>
      <c r="G9" s="34">
        <f>SUM(N$15:N$21)</f>
        <v>87</v>
      </c>
      <c r="H9" s="34">
        <f>SUM(M$15:M$21)</f>
        <v>88</v>
      </c>
      <c r="I9" s="35">
        <f t="shared" ref="I9" si="7">IFERROR(G9/H9,0)</f>
        <v>0.98863636363636365</v>
      </c>
      <c r="K9" s="139"/>
      <c r="L9" s="139"/>
      <c r="M9" s="72"/>
    </row>
    <row r="10" spans="1:16" s="2" customFormat="1" x14ac:dyDescent="0.3">
      <c r="A10" s="10"/>
      <c r="B10" s="1"/>
      <c r="C10" s="8"/>
    </row>
    <row r="11" spans="1:16" s="2" customFormat="1" ht="21" x14ac:dyDescent="0.4">
      <c r="A11" s="3" t="str">
        <f>"Mecze grupy "&amp;$B$1</f>
        <v>Mecze grupy B</v>
      </c>
      <c r="B11"/>
      <c r="C11"/>
      <c r="D11" s="3"/>
      <c r="E11"/>
      <c r="F11"/>
      <c r="G11"/>
      <c r="H11"/>
      <c r="I11"/>
      <c r="J11"/>
      <c r="K11"/>
      <c r="L11"/>
      <c r="M11"/>
      <c r="N11"/>
    </row>
    <row r="12" spans="1:16" s="2" customFormat="1" ht="18.75" customHeight="1" thickBot="1" x14ac:dyDescent="0.35">
      <c r="A12" s="133" t="s">
        <v>17</v>
      </c>
      <c r="B12" s="134"/>
      <c r="C12" s="134"/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N12" s="134"/>
    </row>
    <row r="13" spans="1:16" s="2" customFormat="1" ht="25.8" x14ac:dyDescent="0.5">
      <c r="A13" s="16" t="s">
        <v>9</v>
      </c>
      <c r="B13" s="18"/>
      <c r="C13" s="135">
        <v>1</v>
      </c>
      <c r="D13" s="136"/>
      <c r="E13" s="135">
        <v>2</v>
      </c>
      <c r="F13" s="136"/>
      <c r="G13" s="135">
        <v>3</v>
      </c>
      <c r="H13" s="136"/>
      <c r="I13" s="135">
        <v>4</v>
      </c>
      <c r="J13" s="136"/>
      <c r="K13" s="135">
        <v>5</v>
      </c>
      <c r="L13" s="136"/>
      <c r="M13" s="128">
        <v>6</v>
      </c>
      <c r="N13" s="129"/>
      <c r="O13" s="128"/>
      <c r="P13" s="129"/>
    </row>
    <row r="14" spans="1:16" s="2" customFormat="1" ht="51.75" customHeight="1" thickBot="1" x14ac:dyDescent="0.55000000000000004">
      <c r="A14" s="17"/>
      <c r="B14" s="71" t="s">
        <v>1</v>
      </c>
      <c r="C14" s="131" t="str">
        <f>VLOOKUP($B$1&amp;C13,'Lista Zespołów'!$A$4:$E$75,3,FALSE)</f>
        <v>Atena Warszawa 1</v>
      </c>
      <c r="D14" s="132"/>
      <c r="E14" s="131" t="str">
        <f>VLOOKUP($B$1&amp;E13,'Lista Zespołów'!$A$4:$E$75,3,FALSE)</f>
        <v>UKS Lesznowola 2</v>
      </c>
      <c r="F14" s="132"/>
      <c r="G14" s="131" t="str">
        <f>VLOOKUP($B$1&amp;G13,'Lista Zespołów'!$A$4:$E$75,3,FALSE)</f>
        <v>Nike Ostrołęka 1</v>
      </c>
      <c r="H14" s="132"/>
      <c r="I14" s="131" t="str">
        <f>VLOOKUP($B$1&amp;I13,'Lista Zespołów'!$A$4:$E$75,3,FALSE)</f>
        <v>MUKS Krótka</v>
      </c>
      <c r="J14" s="132"/>
      <c r="K14" s="137" t="str">
        <f>VLOOKUP($B$1&amp;K13,'Lista Zespołów'!$A$4:$E$75,3,FALSE)</f>
        <v>Sparta Warszawa 3</v>
      </c>
      <c r="L14" s="138"/>
      <c r="M14" s="131" t="str">
        <f>VLOOKUP($B$1&amp;M13,'Lista Zespołów'!$A$4:$E$75,3,FALSE)</f>
        <v>Akademia Wójtowicza 2</v>
      </c>
      <c r="N14" s="132"/>
      <c r="O14" s="126"/>
      <c r="P14" s="127"/>
    </row>
    <row r="15" spans="1:16" s="2" customFormat="1" ht="73.5" customHeight="1" thickBot="1" x14ac:dyDescent="0.35">
      <c r="A15" s="77">
        <v>1</v>
      </c>
      <c r="B15" s="92" t="str">
        <f>VLOOKUP($B$1&amp;A15,'Lista Zespołów'!$A$4:$E$75,3,FALSE)</f>
        <v>Atena Warszawa 1</v>
      </c>
      <c r="C15" s="25" t="s">
        <v>16</v>
      </c>
      <c r="D15" s="26" t="s">
        <v>16</v>
      </c>
      <c r="E15" s="19">
        <v>21</v>
      </c>
      <c r="F15" s="30">
        <v>19</v>
      </c>
      <c r="G15" s="19">
        <v>21</v>
      </c>
      <c r="H15" s="30">
        <v>17</v>
      </c>
      <c r="I15" s="19">
        <v>21</v>
      </c>
      <c r="J15" s="30">
        <v>10</v>
      </c>
      <c r="K15" s="19">
        <v>21</v>
      </c>
      <c r="L15" s="30">
        <v>13</v>
      </c>
      <c r="M15" s="19">
        <v>21</v>
      </c>
      <c r="N15" s="30">
        <v>16</v>
      </c>
      <c r="O15" s="19"/>
      <c r="P15" s="30"/>
    </row>
    <row r="16" spans="1:16" s="2" customFormat="1" ht="73.5" customHeight="1" thickBot="1" x14ac:dyDescent="0.35">
      <c r="A16" s="79">
        <v>2</v>
      </c>
      <c r="B16" s="93" t="str">
        <f>VLOOKUP($B$1&amp;A16,'Lista Zespołów'!$A$4:$E$75,3,FALSE)</f>
        <v>UKS Lesznowola 2</v>
      </c>
      <c r="C16" s="85">
        <f>IF(F15="","",F15)</f>
        <v>19</v>
      </c>
      <c r="D16" s="86">
        <f>IF(E15="","",E15)</f>
        <v>21</v>
      </c>
      <c r="E16" s="27" t="s">
        <v>16</v>
      </c>
      <c r="F16" s="28" t="s">
        <v>16</v>
      </c>
      <c r="G16" s="23">
        <v>19</v>
      </c>
      <c r="H16" s="31">
        <v>21</v>
      </c>
      <c r="I16" s="23">
        <v>21</v>
      </c>
      <c r="J16" s="31">
        <v>10</v>
      </c>
      <c r="K16" s="23">
        <v>21</v>
      </c>
      <c r="L16" s="31">
        <v>14</v>
      </c>
      <c r="M16" s="23">
        <v>21</v>
      </c>
      <c r="N16" s="31">
        <v>8</v>
      </c>
      <c r="O16" s="23"/>
      <c r="P16" s="31"/>
    </row>
    <row r="17" spans="1:16" s="2" customFormat="1" ht="73.5" customHeight="1" thickBot="1" x14ac:dyDescent="0.35">
      <c r="A17" s="81">
        <v>3</v>
      </c>
      <c r="B17" s="94" t="str">
        <f>VLOOKUP($B$1&amp;A17,'Lista Zespołów'!$A$4:$E$75,3,FALSE)</f>
        <v>Nike Ostrołęka 1</v>
      </c>
      <c r="C17" s="84">
        <f>IF(H15="","",H15)</f>
        <v>17</v>
      </c>
      <c r="D17" s="87">
        <f>IF(G15="","",G15)</f>
        <v>21</v>
      </c>
      <c r="E17" s="84">
        <f>IF(H16="","",H16)</f>
        <v>21</v>
      </c>
      <c r="F17" s="87">
        <f>IF(G16="","",G16)</f>
        <v>19</v>
      </c>
      <c r="G17" s="29" t="s">
        <v>16</v>
      </c>
      <c r="H17" s="26" t="s">
        <v>16</v>
      </c>
      <c r="I17" s="24">
        <v>21</v>
      </c>
      <c r="J17" s="30">
        <v>11</v>
      </c>
      <c r="K17" s="24">
        <v>21</v>
      </c>
      <c r="L17" s="30">
        <v>16</v>
      </c>
      <c r="M17" s="24">
        <v>15</v>
      </c>
      <c r="N17" s="30">
        <v>21</v>
      </c>
      <c r="O17" s="24"/>
      <c r="P17" s="30"/>
    </row>
    <row r="18" spans="1:16" s="2" customFormat="1" ht="73.5" customHeight="1" thickBot="1" x14ac:dyDescent="0.35">
      <c r="A18" s="79">
        <v>4</v>
      </c>
      <c r="B18" s="93" t="str">
        <f>VLOOKUP($B$1&amp;A18,'Lista Zespołów'!$A$4:$E$75,3,FALSE)</f>
        <v>MUKS Krótka</v>
      </c>
      <c r="C18" s="85">
        <f>IF(J15="","",J15)</f>
        <v>10</v>
      </c>
      <c r="D18" s="86">
        <f>IF(I15="","",I15)</f>
        <v>21</v>
      </c>
      <c r="E18" s="85">
        <f>IF(J16="","",J16)</f>
        <v>10</v>
      </c>
      <c r="F18" s="86">
        <f>IF(I16="","",I16)</f>
        <v>21</v>
      </c>
      <c r="G18" s="85">
        <f>IF(J17="","",J17)</f>
        <v>11</v>
      </c>
      <c r="H18" s="86">
        <f>IF(I17="","",I17)</f>
        <v>21</v>
      </c>
      <c r="I18" s="27" t="s">
        <v>16</v>
      </c>
      <c r="J18" s="28" t="s">
        <v>16</v>
      </c>
      <c r="K18" s="23">
        <v>10</v>
      </c>
      <c r="L18" s="31">
        <v>21</v>
      </c>
      <c r="M18" s="23">
        <v>13</v>
      </c>
      <c r="N18" s="31">
        <v>21</v>
      </c>
      <c r="O18" s="23"/>
      <c r="P18" s="31"/>
    </row>
    <row r="19" spans="1:16" s="2" customFormat="1" ht="73.5" customHeight="1" thickBot="1" x14ac:dyDescent="0.35">
      <c r="A19" s="79">
        <v>5</v>
      </c>
      <c r="B19" s="90" t="str">
        <f>VLOOKUP($B$1&amp;A19,'Lista Zespołów'!$A$4:$E$75,3,FALSE)</f>
        <v>Sparta Warszawa 3</v>
      </c>
      <c r="C19" s="85">
        <f>IF(L15="","",L15)</f>
        <v>13</v>
      </c>
      <c r="D19" s="86">
        <f>IF(K15="","",K15)</f>
        <v>21</v>
      </c>
      <c r="E19" s="85">
        <f>IF(L16="","",L16)</f>
        <v>14</v>
      </c>
      <c r="F19" s="86">
        <f>IF(K16="","",K16)</f>
        <v>21</v>
      </c>
      <c r="G19" s="85">
        <f>IF(L17="","",L17)</f>
        <v>16</v>
      </c>
      <c r="H19" s="86">
        <f>IF(K17="","",K17)</f>
        <v>21</v>
      </c>
      <c r="I19" s="85">
        <f>IF(L18="","",L18)</f>
        <v>21</v>
      </c>
      <c r="J19" s="86">
        <f>IF(K18="","",K18)</f>
        <v>10</v>
      </c>
      <c r="K19" s="27" t="s">
        <v>16</v>
      </c>
      <c r="L19" s="59" t="s">
        <v>16</v>
      </c>
      <c r="M19" s="24">
        <v>18</v>
      </c>
      <c r="N19" s="30">
        <v>21</v>
      </c>
      <c r="O19" s="23"/>
      <c r="P19" s="31"/>
    </row>
    <row r="20" spans="1:16" s="2" customFormat="1" ht="73.5" customHeight="1" thickBot="1" x14ac:dyDescent="0.35">
      <c r="A20" s="79">
        <v>6</v>
      </c>
      <c r="B20" s="93" t="str">
        <f>VLOOKUP($B$1&amp;A20,'Lista Zespołów'!$A$4:$E$75,3,FALSE)</f>
        <v>Akademia Wójtowicza 2</v>
      </c>
      <c r="C20" s="85">
        <f>IF(N15="","",N15)</f>
        <v>16</v>
      </c>
      <c r="D20" s="86">
        <f>IF(M15="","",M15)</f>
        <v>21</v>
      </c>
      <c r="E20" s="85">
        <f>IF(N16="","",N16)</f>
        <v>8</v>
      </c>
      <c r="F20" s="86">
        <f>IF(M16="","",M16)</f>
        <v>21</v>
      </c>
      <c r="G20" s="85">
        <f>IF(N17="","",N17)</f>
        <v>21</v>
      </c>
      <c r="H20" s="86">
        <f>IF(M17="","",M17)</f>
        <v>15</v>
      </c>
      <c r="I20" s="85">
        <f>IF(N18="","",N18)</f>
        <v>21</v>
      </c>
      <c r="J20" s="86">
        <f>IF(M18="","",M18)</f>
        <v>13</v>
      </c>
      <c r="K20" s="85">
        <f>IF(N19="","",N19)</f>
        <v>21</v>
      </c>
      <c r="L20" s="86">
        <f>IF(M19="","",M19)</f>
        <v>18</v>
      </c>
      <c r="M20" s="27" t="s">
        <v>16</v>
      </c>
      <c r="N20" s="59" t="s">
        <v>16</v>
      </c>
      <c r="O20" s="23"/>
      <c r="P20" s="31"/>
    </row>
    <row r="21" spans="1:16" s="2" customFormat="1" ht="75.75" hidden="1" customHeight="1" thickBot="1" x14ac:dyDescent="0.35">
      <c r="A21" s="20"/>
      <c r="B21" s="21"/>
      <c r="C21" s="22"/>
      <c r="D21" s="32"/>
      <c r="E21" s="22"/>
      <c r="F21" s="32"/>
      <c r="G21" s="22"/>
      <c r="H21" s="32"/>
      <c r="I21" s="22"/>
      <c r="J21" s="32"/>
      <c r="K21" s="22"/>
      <c r="L21" s="32"/>
      <c r="M21" s="22"/>
      <c r="N21" s="32"/>
      <c r="O21" s="27"/>
      <c r="P21" s="28"/>
    </row>
    <row r="22" spans="1:16" s="2" customFormat="1" x14ac:dyDescent="0.3">
      <c r="B22" s="1"/>
      <c r="C22" s="8"/>
    </row>
    <row r="23" spans="1:16" s="2" customFormat="1" x14ac:dyDescent="0.3">
      <c r="B23" s="1"/>
      <c r="C23" s="8"/>
    </row>
    <row r="24" spans="1:16" s="2" customFormat="1" ht="17.399999999999999" x14ac:dyDescent="0.3">
      <c r="A24" s="50">
        <v>1</v>
      </c>
      <c r="B24" s="53" t="str">
        <f>VLOOKUP(H24,'Lista Zespołów'!$A$4:$E$75,3,FALSE)</f>
        <v>Atena Warszawa 1</v>
      </c>
      <c r="C24" s="54" t="s">
        <v>21</v>
      </c>
      <c r="D24" s="53" t="str">
        <f>VLOOKUP(J24,'Lista Zespołów'!$A$4:$E$75,3,FALSE)</f>
        <v>Akademia Wójtowicza 2</v>
      </c>
      <c r="F24" s="2" t="s">
        <v>22</v>
      </c>
      <c r="G24" s="63">
        <v>1</v>
      </c>
      <c r="H24" s="64" t="str">
        <f>$B$1&amp; 1</f>
        <v>B1</v>
      </c>
      <c r="I24" s="65" t="s">
        <v>21</v>
      </c>
      <c r="J24" s="64" t="str">
        <f>$B$1&amp; 6</f>
        <v>B6</v>
      </c>
    </row>
    <row r="25" spans="1:16" s="2" customFormat="1" ht="17.399999999999999" x14ac:dyDescent="0.3">
      <c r="A25" s="50">
        <v>2</v>
      </c>
      <c r="B25" s="53" t="str">
        <f>VLOOKUP(H25,'Lista Zespołów'!$A$4:$E$75,3,FALSE)</f>
        <v>UKS Lesznowola 2</v>
      </c>
      <c r="C25" s="54" t="s">
        <v>21</v>
      </c>
      <c r="D25" s="53" t="str">
        <f>VLOOKUP(J25,'Lista Zespołów'!$A$4:$E$75,3,FALSE)</f>
        <v>Sparta Warszawa 3</v>
      </c>
      <c r="F25" s="2" t="s">
        <v>22</v>
      </c>
      <c r="G25" s="63">
        <v>2</v>
      </c>
      <c r="H25" s="64" t="str">
        <f>$B$1&amp; 2</f>
        <v>B2</v>
      </c>
      <c r="I25" s="65" t="s">
        <v>21</v>
      </c>
      <c r="J25" s="64" t="str">
        <f>$B$1&amp; 5</f>
        <v>B5</v>
      </c>
    </row>
    <row r="26" spans="1:16" s="2" customFormat="1" ht="17.399999999999999" x14ac:dyDescent="0.3">
      <c r="A26" s="50">
        <v>3</v>
      </c>
      <c r="B26" s="53" t="str">
        <f>VLOOKUP(H26,'Lista Zespołów'!$A$4:$E$75,3,FALSE)</f>
        <v>Nike Ostrołęka 1</v>
      </c>
      <c r="C26" s="54" t="s">
        <v>21</v>
      </c>
      <c r="D26" s="53" t="str">
        <f>VLOOKUP(J26,'Lista Zespołów'!$A$4:$E$75,3,FALSE)</f>
        <v>MUKS Krótka</v>
      </c>
      <c r="F26" s="2" t="s">
        <v>22</v>
      </c>
      <c r="G26" s="63">
        <v>3</v>
      </c>
      <c r="H26" s="64" t="str">
        <f>$B$1&amp; 3</f>
        <v>B3</v>
      </c>
      <c r="I26" s="65" t="s">
        <v>21</v>
      </c>
      <c r="J26" s="66" t="str">
        <f>$B$1&amp; 4</f>
        <v>B4</v>
      </c>
    </row>
    <row r="27" spans="1:16" s="2" customFormat="1" ht="17.399999999999999" x14ac:dyDescent="0.3">
      <c r="A27"/>
      <c r="B27" s="53"/>
      <c r="C27"/>
      <c r="D27"/>
      <c r="G27" s="67"/>
      <c r="H27" s="68"/>
      <c r="I27" s="69"/>
      <c r="J27" s="68"/>
    </row>
    <row r="28" spans="1:16" ht="17.399999999999999" x14ac:dyDescent="0.3">
      <c r="A28" s="50">
        <v>4</v>
      </c>
      <c r="B28" s="53" t="str">
        <f>VLOOKUP(H28,'Lista Zespołów'!$A$4:$E$75,3,FALSE)</f>
        <v>Akademia Wójtowicza 2</v>
      </c>
      <c r="C28" s="54" t="s">
        <v>21</v>
      </c>
      <c r="D28" s="53" t="str">
        <f>VLOOKUP(J28,'Lista Zespołów'!$A$4:$E$75,3,FALSE)</f>
        <v>MUKS Krótka</v>
      </c>
      <c r="F28" s="2" t="s">
        <v>22</v>
      </c>
      <c r="G28" s="63">
        <v>4</v>
      </c>
      <c r="H28" s="64" t="str">
        <f>$B$1&amp; 6</f>
        <v>B6</v>
      </c>
      <c r="I28" s="65" t="s">
        <v>21</v>
      </c>
      <c r="J28" s="64" t="str">
        <f>$B$1&amp; 4</f>
        <v>B4</v>
      </c>
    </row>
    <row r="29" spans="1:16" ht="17.399999999999999" x14ac:dyDescent="0.3">
      <c r="A29" s="50">
        <v>5</v>
      </c>
      <c r="B29" s="53" t="str">
        <f>VLOOKUP(H29,'Lista Zespołów'!$A$4:$E$75,3,FALSE)</f>
        <v>Sparta Warszawa 3</v>
      </c>
      <c r="C29" s="54" t="s">
        <v>21</v>
      </c>
      <c r="D29" s="53" t="str">
        <f>VLOOKUP(J29,'Lista Zespołów'!$A$4:$E$75,3,FALSE)</f>
        <v>Nike Ostrołęka 1</v>
      </c>
      <c r="F29" s="2" t="s">
        <v>22</v>
      </c>
      <c r="G29" s="63">
        <v>5</v>
      </c>
      <c r="H29" s="64" t="str">
        <f>$B$1&amp; 5</f>
        <v>B5</v>
      </c>
      <c r="I29" s="65" t="s">
        <v>21</v>
      </c>
      <c r="J29" s="64" t="str">
        <f>$B$1&amp; 3</f>
        <v>B3</v>
      </c>
    </row>
    <row r="30" spans="1:16" ht="17.399999999999999" x14ac:dyDescent="0.3">
      <c r="A30" s="50">
        <v>6</v>
      </c>
      <c r="B30" s="53" t="str">
        <f>VLOOKUP(H30,'Lista Zespołów'!$A$4:$E$75,3,FALSE)</f>
        <v>Atena Warszawa 1</v>
      </c>
      <c r="C30" s="54" t="s">
        <v>21</v>
      </c>
      <c r="D30" s="53" t="str">
        <f>VLOOKUP(J30,'Lista Zespołów'!$A$4:$E$75,3,FALSE)</f>
        <v>UKS Lesznowola 2</v>
      </c>
      <c r="F30" s="2" t="s">
        <v>22</v>
      </c>
      <c r="G30" s="70">
        <v>6</v>
      </c>
      <c r="H30" s="68" t="str">
        <f>$B$1&amp; 1</f>
        <v>B1</v>
      </c>
      <c r="I30" s="69" t="s">
        <v>21</v>
      </c>
      <c r="J30" s="68" t="str">
        <f>$B$1&amp; 2</f>
        <v>B2</v>
      </c>
    </row>
    <row r="31" spans="1:16" ht="17.399999999999999" x14ac:dyDescent="0.3">
      <c r="B31" s="53"/>
      <c r="G31" s="67"/>
      <c r="H31" s="68"/>
      <c r="I31" s="69"/>
      <c r="J31" s="68"/>
    </row>
    <row r="32" spans="1:16" ht="17.399999999999999" x14ac:dyDescent="0.3">
      <c r="A32" s="50">
        <v>7</v>
      </c>
      <c r="B32" s="53" t="str">
        <f>VLOOKUP(H32,'Lista Zespołów'!$A$4:$E$75,3,FALSE)</f>
        <v>UKS Lesznowola 2</v>
      </c>
      <c r="C32" s="54" t="s">
        <v>21</v>
      </c>
      <c r="D32" s="53" t="str">
        <f>VLOOKUP(J32,'Lista Zespołów'!$A$4:$E$75,3,FALSE)</f>
        <v>Akademia Wójtowicza 2</v>
      </c>
      <c r="F32" t="s">
        <v>22</v>
      </c>
      <c r="G32" s="63">
        <v>7</v>
      </c>
      <c r="H32" s="64" t="str">
        <f>$B$1&amp; 2</f>
        <v>B2</v>
      </c>
      <c r="I32" s="65" t="s">
        <v>21</v>
      </c>
      <c r="J32" s="64" t="str">
        <f>$B$1&amp; 6</f>
        <v>B6</v>
      </c>
    </row>
    <row r="33" spans="1:10" ht="17.399999999999999" x14ac:dyDescent="0.3">
      <c r="A33" s="50">
        <v>8</v>
      </c>
      <c r="B33" s="53" t="str">
        <f>VLOOKUP(H33,'Lista Zespołów'!$A$4:$E$75,3,FALSE)</f>
        <v>Nike Ostrołęka 1</v>
      </c>
      <c r="C33" s="54" t="s">
        <v>21</v>
      </c>
      <c r="D33" s="53" t="str">
        <f>VLOOKUP(J33,'Lista Zespołów'!$A$4:$E$75,3,FALSE)</f>
        <v>Atena Warszawa 1</v>
      </c>
      <c r="F33" t="s">
        <v>22</v>
      </c>
      <c r="G33" s="63">
        <v>8</v>
      </c>
      <c r="H33" s="64" t="str">
        <f>$B$1&amp; 3</f>
        <v>B3</v>
      </c>
      <c r="I33" s="65" t="s">
        <v>21</v>
      </c>
      <c r="J33" s="64" t="str">
        <f>$B$1&amp; 1</f>
        <v>B1</v>
      </c>
    </row>
    <row r="34" spans="1:10" ht="17.399999999999999" x14ac:dyDescent="0.3">
      <c r="A34" s="50">
        <v>9</v>
      </c>
      <c r="B34" s="53" t="str">
        <f>VLOOKUP(H34,'Lista Zespołów'!$A$4:$E$75,3,FALSE)</f>
        <v>MUKS Krótka</v>
      </c>
      <c r="C34" s="54" t="s">
        <v>21</v>
      </c>
      <c r="D34" s="53" t="str">
        <f>VLOOKUP(J34,'Lista Zespołów'!$A$4:$E$75,3,FALSE)</f>
        <v>Sparta Warszawa 3</v>
      </c>
      <c r="F34" t="s">
        <v>22</v>
      </c>
      <c r="G34" s="70">
        <v>9</v>
      </c>
      <c r="H34" s="68" t="str">
        <f>$B$1&amp; 4</f>
        <v>B4</v>
      </c>
      <c r="I34" s="69" t="s">
        <v>21</v>
      </c>
      <c r="J34" s="68" t="str">
        <f>$B$1&amp; 5</f>
        <v>B5</v>
      </c>
    </row>
    <row r="35" spans="1:10" ht="17.399999999999999" x14ac:dyDescent="0.3">
      <c r="B35" s="53"/>
      <c r="G35" s="67"/>
      <c r="H35" s="68"/>
      <c r="I35" s="69"/>
      <c r="J35" s="68"/>
    </row>
    <row r="36" spans="1:10" ht="17.399999999999999" x14ac:dyDescent="0.3">
      <c r="A36" s="50">
        <v>10</v>
      </c>
      <c r="B36" s="53" t="str">
        <f>VLOOKUP(H36,'Lista Zespołów'!$A$4:$E$75,3,FALSE)</f>
        <v>Akademia Wójtowicza 2</v>
      </c>
      <c r="C36" s="54" t="s">
        <v>21</v>
      </c>
      <c r="D36" s="53" t="str">
        <f>VLOOKUP(J36,'Lista Zespołów'!$A$4:$E$75,3,FALSE)</f>
        <v>Sparta Warszawa 3</v>
      </c>
      <c r="F36" t="s">
        <v>22</v>
      </c>
      <c r="G36" s="70">
        <v>10</v>
      </c>
      <c r="H36" s="68" t="str">
        <f>$B$1&amp; 6</f>
        <v>B6</v>
      </c>
      <c r="I36" s="69" t="s">
        <v>21</v>
      </c>
      <c r="J36" s="68" t="str">
        <f>$B$1&amp; 5</f>
        <v>B5</v>
      </c>
    </row>
    <row r="37" spans="1:10" ht="17.399999999999999" x14ac:dyDescent="0.3">
      <c r="A37" s="50">
        <v>11</v>
      </c>
      <c r="B37" s="53" t="str">
        <f>VLOOKUP(H37,'Lista Zespołów'!$A$4:$E$75,3,FALSE)</f>
        <v>Atena Warszawa 1</v>
      </c>
      <c r="C37" s="54" t="s">
        <v>21</v>
      </c>
      <c r="D37" s="53" t="str">
        <f>VLOOKUP(J37,'Lista Zespołów'!$A$4:$E$75,3,FALSE)</f>
        <v>MUKS Krótka</v>
      </c>
      <c r="F37" t="s">
        <v>22</v>
      </c>
      <c r="G37" s="70">
        <v>11</v>
      </c>
      <c r="H37" s="68" t="str">
        <f>$B$1&amp; 1</f>
        <v>B1</v>
      </c>
      <c r="I37" s="69" t="s">
        <v>21</v>
      </c>
      <c r="J37" s="68" t="str">
        <f>$B$1&amp; 4</f>
        <v>B4</v>
      </c>
    </row>
    <row r="38" spans="1:10" ht="18" x14ac:dyDescent="0.35">
      <c r="A38" s="50">
        <v>12</v>
      </c>
      <c r="B38" s="53" t="str">
        <f>VLOOKUP(H38,'Lista Zespołów'!$A$4:$E$75,3,FALSE)</f>
        <v>UKS Lesznowola 2</v>
      </c>
      <c r="C38" s="56" t="s">
        <v>21</v>
      </c>
      <c r="D38" s="53" t="str">
        <f>VLOOKUP(J38,'Lista Zespołów'!$A$4:$E$75,3,FALSE)</f>
        <v>Nike Ostrołęka 1</v>
      </c>
      <c r="F38" t="s">
        <v>22</v>
      </c>
      <c r="G38" s="70">
        <v>12</v>
      </c>
      <c r="H38" s="68" t="str">
        <f>$B$1&amp; 2</f>
        <v>B2</v>
      </c>
      <c r="I38" s="69" t="s">
        <v>21</v>
      </c>
      <c r="J38" s="68" t="str">
        <f>$B$1&amp; 3</f>
        <v>B3</v>
      </c>
    </row>
    <row r="39" spans="1:10" ht="17.399999999999999" x14ac:dyDescent="0.3">
      <c r="B39" s="53"/>
      <c r="G39" s="67"/>
      <c r="H39" s="68"/>
      <c r="I39" s="69"/>
      <c r="J39" s="68"/>
    </row>
    <row r="40" spans="1:10" ht="17.399999999999999" x14ac:dyDescent="0.3">
      <c r="A40" s="50">
        <v>13</v>
      </c>
      <c r="B40" s="53" t="str">
        <f>VLOOKUP(H40,'Lista Zespołów'!$A$4:$E$75,3,FALSE)</f>
        <v>Nike Ostrołęka 1</v>
      </c>
      <c r="C40" s="54" t="s">
        <v>21</v>
      </c>
      <c r="D40" s="53" t="str">
        <f>VLOOKUP(J40,'Lista Zespołów'!$A$4:$E$75,3,FALSE)</f>
        <v>Akademia Wójtowicza 2</v>
      </c>
      <c r="F40" t="s">
        <v>22</v>
      </c>
      <c r="G40" s="70">
        <v>13</v>
      </c>
      <c r="H40" s="68" t="str">
        <f>$B$1&amp; 3</f>
        <v>B3</v>
      </c>
      <c r="I40" s="69" t="s">
        <v>21</v>
      </c>
      <c r="J40" s="68" t="str">
        <f>$B$1&amp; 6</f>
        <v>B6</v>
      </c>
    </row>
    <row r="41" spans="1:10" ht="18" x14ac:dyDescent="0.35">
      <c r="A41" s="50">
        <v>14</v>
      </c>
      <c r="B41" s="53" t="str">
        <f>VLOOKUP(H41,'Lista Zespołów'!$A$4:$E$75,3,FALSE)</f>
        <v>MUKS Krótka</v>
      </c>
      <c r="C41" s="56" t="s">
        <v>21</v>
      </c>
      <c r="D41" s="53" t="str">
        <f>VLOOKUP(J41,'Lista Zespołów'!$A$4:$E$75,3,FALSE)</f>
        <v>UKS Lesznowola 2</v>
      </c>
      <c r="F41" t="s">
        <v>22</v>
      </c>
      <c r="G41" s="70">
        <v>14</v>
      </c>
      <c r="H41" s="68" t="str">
        <f>$B$1&amp; 4</f>
        <v>B4</v>
      </c>
      <c r="I41" s="69" t="s">
        <v>21</v>
      </c>
      <c r="J41" s="68" t="str">
        <f>$B$1&amp; 2</f>
        <v>B2</v>
      </c>
    </row>
    <row r="42" spans="1:10" ht="18" x14ac:dyDescent="0.35">
      <c r="A42" s="50">
        <v>15</v>
      </c>
      <c r="B42" s="53" t="str">
        <f>VLOOKUP(H42,'Lista Zespołów'!$A$4:$E$75,3,FALSE)</f>
        <v>Sparta Warszawa 3</v>
      </c>
      <c r="C42" s="56" t="s">
        <v>21</v>
      </c>
      <c r="D42" s="53" t="str">
        <f>VLOOKUP(J42,'Lista Zespołów'!$A$4:$E$75,3,FALSE)</f>
        <v>Atena Warszawa 1</v>
      </c>
      <c r="F42" t="s">
        <v>22</v>
      </c>
      <c r="G42" s="70">
        <v>15</v>
      </c>
      <c r="H42" s="68" t="str">
        <f>$B$1&amp; 5</f>
        <v>B5</v>
      </c>
      <c r="I42" s="69" t="s">
        <v>21</v>
      </c>
      <c r="J42" s="68" t="str">
        <f>$B$1&amp; 1</f>
        <v>B1</v>
      </c>
    </row>
    <row r="43" spans="1:10" x14ac:dyDescent="0.3">
      <c r="B43" s="57"/>
      <c r="C43" s="57"/>
      <c r="D43" s="57"/>
    </row>
    <row r="44" spans="1:10" ht="18" x14ac:dyDescent="0.35">
      <c r="A44" s="50"/>
      <c r="B44" s="55"/>
      <c r="C44" s="56"/>
      <c r="D44" s="55"/>
      <c r="G44" s="50"/>
      <c r="H44" s="51"/>
      <c r="I44" s="52"/>
      <c r="J44" s="51"/>
    </row>
    <row r="45" spans="1:10" ht="18" x14ac:dyDescent="0.35">
      <c r="A45" s="50"/>
      <c r="B45" s="55"/>
      <c r="C45" s="56"/>
      <c r="D45" s="55"/>
      <c r="G45" s="50"/>
      <c r="H45" s="51"/>
      <c r="I45" s="52"/>
      <c r="J45" s="51"/>
    </row>
    <row r="46" spans="1:10" ht="18" x14ac:dyDescent="0.35">
      <c r="A46" s="50"/>
      <c r="B46" s="53"/>
      <c r="C46" s="54"/>
      <c r="D46" s="53"/>
      <c r="G46" s="50"/>
      <c r="H46" s="51"/>
      <c r="I46" s="52"/>
      <c r="J46" s="51"/>
    </row>
    <row r="48" spans="1:10" ht="18" x14ac:dyDescent="0.35">
      <c r="A48" s="50"/>
      <c r="B48" s="53"/>
      <c r="C48" s="54"/>
      <c r="D48" s="53"/>
      <c r="G48" s="50"/>
      <c r="H48" s="51"/>
      <c r="I48" s="52"/>
      <c r="J48" s="51"/>
    </row>
    <row r="49" spans="1:10" ht="18" x14ac:dyDescent="0.35">
      <c r="A49" s="50"/>
      <c r="B49" s="55"/>
      <c r="C49" s="56"/>
      <c r="D49" s="55"/>
      <c r="G49" s="50"/>
      <c r="H49" s="51"/>
      <c r="I49" s="52"/>
      <c r="J49" s="51"/>
    </row>
    <row r="50" spans="1:10" ht="18" x14ac:dyDescent="0.35">
      <c r="A50" s="50"/>
      <c r="B50" s="51"/>
      <c r="C50" s="52"/>
      <c r="D50" s="51"/>
      <c r="G50" s="50"/>
      <c r="H50" s="51"/>
      <c r="I50" s="52"/>
      <c r="J50" s="51"/>
    </row>
  </sheetData>
  <protectedRanges>
    <protectedRange password="CF7A" sqref="C16:D16" name="Rozstęp1_1"/>
  </protectedRanges>
  <mergeCells count="16">
    <mergeCell ref="K3:L9"/>
    <mergeCell ref="A12:N12"/>
    <mergeCell ref="C13:D13"/>
    <mergeCell ref="E13:F13"/>
    <mergeCell ref="G13:H13"/>
    <mergeCell ref="I13:J13"/>
    <mergeCell ref="K13:L13"/>
    <mergeCell ref="M13:N13"/>
    <mergeCell ref="O13:P13"/>
    <mergeCell ref="C14:D14"/>
    <mergeCell ref="E14:F14"/>
    <mergeCell ref="G14:H14"/>
    <mergeCell ref="I14:J14"/>
    <mergeCell ref="K14:L14"/>
    <mergeCell ref="M14:N14"/>
    <mergeCell ref="O14:P14"/>
  </mergeCells>
  <pageMargins left="0.70866141732283472" right="0.70866141732283472" top="0.74803149606299213" bottom="0.74803149606299213" header="0.31496062992125984" footer="0.31496062992125984"/>
  <pageSetup paperSize="9" scale="48" orientation="landscape" r:id="rId1"/>
  <headerFooter>
    <oddFooter>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0"/>
  <sheetViews>
    <sheetView showGridLines="0" zoomScale="55" zoomScaleNormal="55" workbookViewId="0">
      <selection activeCell="C4" sqref="C4"/>
    </sheetView>
  </sheetViews>
  <sheetFormatPr defaultRowHeight="14.4" x14ac:dyDescent="0.3"/>
  <cols>
    <col min="1" max="1" width="9.6640625" customWidth="1"/>
    <col min="2" max="2" width="51.33203125" customWidth="1"/>
    <col min="3" max="11" width="15.88671875" customWidth="1"/>
    <col min="12" max="12" width="15.5546875" customWidth="1"/>
    <col min="13" max="14" width="15.88671875" customWidth="1"/>
    <col min="15" max="16" width="15.88671875" hidden="1" customWidth="1"/>
  </cols>
  <sheetData>
    <row r="1" spans="1:16" ht="29.4" thickBot="1" x14ac:dyDescent="0.35">
      <c r="A1" s="40" t="s">
        <v>2</v>
      </c>
      <c r="B1" s="39" t="s">
        <v>4</v>
      </c>
      <c r="D1" s="43" t="s">
        <v>19</v>
      </c>
      <c r="E1" s="42">
        <v>2</v>
      </c>
      <c r="F1" s="44" t="s">
        <v>20</v>
      </c>
      <c r="G1" s="41">
        <v>0</v>
      </c>
    </row>
    <row r="2" spans="1:16" ht="21.6" thickBot="1" x14ac:dyDescent="0.45">
      <c r="A2" s="3" t="str">
        <f>"Tabela grupy "&amp;B1</f>
        <v>Tabela grupy C</v>
      </c>
      <c r="J2" s="3"/>
    </row>
    <row r="3" spans="1:16" ht="26.25" customHeight="1" x14ac:dyDescent="0.5">
      <c r="A3" s="45" t="s">
        <v>9</v>
      </c>
      <c r="B3" s="46" t="s">
        <v>1</v>
      </c>
      <c r="C3" s="47" t="s">
        <v>10</v>
      </c>
      <c r="D3" s="48" t="s">
        <v>11</v>
      </c>
      <c r="E3" s="48" t="s">
        <v>12</v>
      </c>
      <c r="F3" s="48" t="s">
        <v>18</v>
      </c>
      <c r="G3" s="48" t="s">
        <v>13</v>
      </c>
      <c r="H3" s="48" t="s">
        <v>14</v>
      </c>
      <c r="I3" s="49" t="s">
        <v>15</v>
      </c>
      <c r="K3" s="140" t="str">
        <f>_xlnm.Criteria</f>
        <v>C</v>
      </c>
      <c r="L3" s="141"/>
      <c r="M3" s="72"/>
    </row>
    <row r="4" spans="1:16" s="2" customFormat="1" ht="26.25" customHeight="1" x14ac:dyDescent="0.5">
      <c r="A4" s="12">
        <v>1</v>
      </c>
      <c r="B4" s="13" t="str">
        <f>VLOOKUP($B$1&amp;A4,'Lista Zespołów'!$A$4:$E$75,3,FALSE)</f>
        <v>UKS Lesznowola 3</v>
      </c>
      <c r="C4" s="36">
        <f t="shared" ref="C4:C7" si="0">D4*$E$1+E4*$G$1</f>
        <v>6</v>
      </c>
      <c r="D4" s="37">
        <f t="shared" ref="D4:D9" si="1">IF($C15&gt;$D15,1,0)+IF($E15&gt;$F15,1,0)+IF($G15&gt;$H15,1,0)+IF($I15&gt;$J15,1,0)+IF($K15&gt;$L15,1,0)+IF($M15&gt;$N15,1,0)+IF($O15&gt;$P15,1,0)</f>
        <v>3</v>
      </c>
      <c r="E4" s="37">
        <f t="shared" ref="E4:E9" si="2">IF($C15&lt;$D15,1,0)+IF($E15&lt;$F15,1,0)+IF($G15&lt;$H15,1,0)+IF($I15&lt;$J15,1,0)+IF($K15&lt;$L15,1,0)+IF($M15&lt;$N15,1,0)+IF($O15&lt;$P15,1,0)</f>
        <v>2</v>
      </c>
      <c r="F4" s="37">
        <f t="shared" ref="F4:F7" si="3">E4+D4</f>
        <v>5</v>
      </c>
      <c r="G4" s="37">
        <f>SUM(D$15:D$21)</f>
        <v>100</v>
      </c>
      <c r="H4" s="37">
        <f>SUM(C$15:C$21)</f>
        <v>85</v>
      </c>
      <c r="I4" s="38">
        <f t="shared" ref="I4:I7" si="4">IFERROR(G4/H4,0)</f>
        <v>1.1764705882352942</v>
      </c>
      <c r="K4" s="141"/>
      <c r="L4" s="141"/>
      <c r="M4" s="72"/>
    </row>
    <row r="5" spans="1:16" s="2" customFormat="1" ht="26.25" customHeight="1" x14ac:dyDescent="0.5">
      <c r="A5" s="14">
        <v>2</v>
      </c>
      <c r="B5" s="15" t="str">
        <f>VLOOKUP($B$1&amp;A5,'Lista Zespołów'!$A$4:$E$75,3,FALSE)</f>
        <v>Sęp Żelechów 2</v>
      </c>
      <c r="C5" s="33">
        <f t="shared" si="0"/>
        <v>0</v>
      </c>
      <c r="D5" s="34">
        <f t="shared" si="1"/>
        <v>0</v>
      </c>
      <c r="E5" s="34">
        <f t="shared" si="2"/>
        <v>5</v>
      </c>
      <c r="F5" s="34">
        <f t="shared" si="3"/>
        <v>5</v>
      </c>
      <c r="G5" s="34">
        <f>SUM(F$15:F$21)</f>
        <v>92</v>
      </c>
      <c r="H5" s="34">
        <f>SUM(E$15:E$21)</f>
        <v>110</v>
      </c>
      <c r="I5" s="35">
        <f t="shared" si="4"/>
        <v>0.83636363636363631</v>
      </c>
      <c r="K5" s="141"/>
      <c r="L5" s="141"/>
      <c r="M5" s="72"/>
    </row>
    <row r="6" spans="1:16" s="2" customFormat="1" ht="26.25" customHeight="1" x14ac:dyDescent="0.5">
      <c r="A6" s="12">
        <v>3</v>
      </c>
      <c r="B6" s="13" t="str">
        <f>VLOOKUP($B$1&amp;A6,'Lista Zespołów'!$A$4:$E$75,3,FALSE)</f>
        <v>Sęp Żelechów 1</v>
      </c>
      <c r="C6" s="36">
        <f t="shared" si="0"/>
        <v>6</v>
      </c>
      <c r="D6" s="37">
        <f t="shared" si="1"/>
        <v>3</v>
      </c>
      <c r="E6" s="37">
        <f t="shared" si="2"/>
        <v>2</v>
      </c>
      <c r="F6" s="37">
        <f t="shared" si="3"/>
        <v>5</v>
      </c>
      <c r="G6" s="37">
        <f>SUM(H$15:H$21)</f>
        <v>99</v>
      </c>
      <c r="H6" s="37">
        <f>SUM(G$15:G$21)</f>
        <v>95</v>
      </c>
      <c r="I6" s="38">
        <f t="shared" si="4"/>
        <v>1.0421052631578946</v>
      </c>
      <c r="K6" s="141"/>
      <c r="L6" s="141"/>
      <c r="M6" s="72"/>
    </row>
    <row r="7" spans="1:16" s="2" customFormat="1" ht="26.25" customHeight="1" x14ac:dyDescent="0.5">
      <c r="A7" s="14">
        <v>4</v>
      </c>
      <c r="B7" s="15" t="str">
        <f>VLOOKUP($B$1&amp;A7,'Lista Zespołów'!$A$4:$E$75,3,FALSE)</f>
        <v>Sparta Warszawa 2</v>
      </c>
      <c r="C7" s="33">
        <f t="shared" si="0"/>
        <v>10</v>
      </c>
      <c r="D7" s="34">
        <f t="shared" si="1"/>
        <v>5</v>
      </c>
      <c r="E7" s="34">
        <f t="shared" si="2"/>
        <v>0</v>
      </c>
      <c r="F7" s="34">
        <f t="shared" si="3"/>
        <v>5</v>
      </c>
      <c r="G7" s="34">
        <f>SUM(J$15:J$21)</f>
        <v>105</v>
      </c>
      <c r="H7" s="34">
        <f>SUM(I$15:I$21)</f>
        <v>76</v>
      </c>
      <c r="I7" s="35">
        <f t="shared" si="4"/>
        <v>1.381578947368421</v>
      </c>
      <c r="K7" s="141"/>
      <c r="L7" s="141"/>
      <c r="M7" s="72"/>
    </row>
    <row r="8" spans="1:16" s="2" customFormat="1" ht="26.25" customHeight="1" x14ac:dyDescent="0.5">
      <c r="A8" s="12">
        <v>5</v>
      </c>
      <c r="B8" s="13" t="str">
        <f>VLOOKUP($B$1&amp;A8,'Lista Zespołów'!$A$4:$E$75,3,FALSE)</f>
        <v>Sparta Warszawa 4</v>
      </c>
      <c r="C8" s="36">
        <f>D8*$E$1+E8*$G$1</f>
        <v>4</v>
      </c>
      <c r="D8" s="37">
        <f t="shared" si="1"/>
        <v>2</v>
      </c>
      <c r="E8" s="37">
        <f t="shared" si="2"/>
        <v>3</v>
      </c>
      <c r="F8" s="37">
        <f>E8+D8</f>
        <v>5</v>
      </c>
      <c r="G8" s="37">
        <f>SUM(L$15:L$21)</f>
        <v>94</v>
      </c>
      <c r="H8" s="37">
        <f>SUM(K$15:K$21)</f>
        <v>109</v>
      </c>
      <c r="I8" s="38">
        <f>IFERROR(G8/H8,0)</f>
        <v>0.86238532110091748</v>
      </c>
      <c r="K8" s="141"/>
      <c r="L8" s="141"/>
      <c r="M8" s="72"/>
    </row>
    <row r="9" spans="1:16" s="2" customFormat="1" ht="26.25" customHeight="1" x14ac:dyDescent="0.5">
      <c r="A9" s="14">
        <v>6</v>
      </c>
      <c r="B9" s="15" t="str">
        <f>VLOOKUP($B$1&amp;A9,'Lista Zespołów'!$A$4:$E$75,3,FALSE)</f>
        <v>Nike Ostrołęka 2</v>
      </c>
      <c r="C9" s="33">
        <f t="shared" ref="C9" si="5">D9*$E$1+E9*$G$1</f>
        <v>4</v>
      </c>
      <c r="D9" s="34">
        <f t="shared" si="1"/>
        <v>2</v>
      </c>
      <c r="E9" s="34">
        <f t="shared" si="2"/>
        <v>3</v>
      </c>
      <c r="F9" s="34">
        <f t="shared" ref="F9" si="6">E9+D9</f>
        <v>5</v>
      </c>
      <c r="G9" s="34">
        <f>SUM(N$15:N$21)</f>
        <v>82</v>
      </c>
      <c r="H9" s="34">
        <f>SUM(M$15:M$21)</f>
        <v>97</v>
      </c>
      <c r="I9" s="35">
        <f t="shared" ref="I9" si="7">IFERROR(G9/H9,0)</f>
        <v>0.84536082474226804</v>
      </c>
      <c r="K9" s="141"/>
      <c r="L9" s="141"/>
      <c r="M9" s="72"/>
    </row>
    <row r="10" spans="1:16" s="2" customFormat="1" x14ac:dyDescent="0.3">
      <c r="A10" s="10"/>
      <c r="B10" s="1"/>
      <c r="C10" s="8"/>
    </row>
    <row r="11" spans="1:16" s="2" customFormat="1" ht="21" x14ac:dyDescent="0.4">
      <c r="A11" s="3" t="str">
        <f>"Mecze grupy "&amp;$B$1</f>
        <v>Mecze grupy C</v>
      </c>
      <c r="B11"/>
      <c r="C11"/>
      <c r="D11" s="3"/>
      <c r="E11"/>
      <c r="F11"/>
      <c r="G11"/>
      <c r="H11"/>
      <c r="I11"/>
      <c r="J11"/>
      <c r="K11"/>
      <c r="L11"/>
      <c r="M11"/>
      <c r="N11"/>
    </row>
    <row r="12" spans="1:16" s="2" customFormat="1" ht="18.75" customHeight="1" thickBot="1" x14ac:dyDescent="0.35">
      <c r="A12" s="133" t="s">
        <v>17</v>
      </c>
      <c r="B12" s="134"/>
      <c r="C12" s="134"/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N12" s="134"/>
    </row>
    <row r="13" spans="1:16" s="2" customFormat="1" ht="25.8" x14ac:dyDescent="0.5">
      <c r="A13" s="16" t="s">
        <v>9</v>
      </c>
      <c r="B13" s="18"/>
      <c r="C13" s="135">
        <v>1</v>
      </c>
      <c r="D13" s="136"/>
      <c r="E13" s="135">
        <v>2</v>
      </c>
      <c r="F13" s="136"/>
      <c r="G13" s="135">
        <v>3</v>
      </c>
      <c r="H13" s="136"/>
      <c r="I13" s="135">
        <v>4</v>
      </c>
      <c r="J13" s="136"/>
      <c r="K13" s="135">
        <v>5</v>
      </c>
      <c r="L13" s="136"/>
      <c r="M13" s="128">
        <v>6</v>
      </c>
      <c r="N13" s="129"/>
      <c r="O13" s="128"/>
      <c r="P13" s="129"/>
    </row>
    <row r="14" spans="1:16" s="2" customFormat="1" ht="51.75" customHeight="1" thickBot="1" x14ac:dyDescent="0.55000000000000004">
      <c r="A14" s="17"/>
      <c r="B14" s="71" t="s">
        <v>1</v>
      </c>
      <c r="C14" s="131" t="str">
        <f>VLOOKUP($B$1&amp;C13,'Lista Zespołów'!$A$4:$E$75,3,FALSE)</f>
        <v>UKS Lesznowola 3</v>
      </c>
      <c r="D14" s="132"/>
      <c r="E14" s="131" t="str">
        <f>VLOOKUP($B$1&amp;E13,'Lista Zespołów'!$A$4:$E$75,3,FALSE)</f>
        <v>Sęp Żelechów 2</v>
      </c>
      <c r="F14" s="132"/>
      <c r="G14" s="131" t="str">
        <f>VLOOKUP($B$1&amp;G13,'Lista Zespołów'!$A$4:$E$75,3,FALSE)</f>
        <v>Sęp Żelechów 1</v>
      </c>
      <c r="H14" s="132"/>
      <c r="I14" s="131" t="str">
        <f>VLOOKUP($B$1&amp;I13,'Lista Zespołów'!$A$4:$E$75,3,FALSE)</f>
        <v>Sparta Warszawa 2</v>
      </c>
      <c r="J14" s="132"/>
      <c r="K14" s="137" t="str">
        <f>VLOOKUP($B$1&amp;K13,'Lista Zespołów'!$A$4:$E$75,3,FALSE)</f>
        <v>Sparta Warszawa 4</v>
      </c>
      <c r="L14" s="138"/>
      <c r="M14" s="131" t="str">
        <f>VLOOKUP($B$1&amp;M13,'Lista Zespołów'!$A$4:$E$75,3,FALSE)</f>
        <v>Nike Ostrołęka 2</v>
      </c>
      <c r="N14" s="132"/>
      <c r="O14" s="126"/>
      <c r="P14" s="127"/>
    </row>
    <row r="15" spans="1:16" s="2" customFormat="1" ht="73.5" customHeight="1" thickBot="1" x14ac:dyDescent="0.35">
      <c r="A15" s="77">
        <v>1</v>
      </c>
      <c r="B15" s="78" t="str">
        <f>VLOOKUP($B$1&amp;A15,'Lista Zespołów'!$A$4:$E$75,3,FALSE)</f>
        <v>UKS Lesznowola 3</v>
      </c>
      <c r="C15" s="25" t="s">
        <v>16</v>
      </c>
      <c r="D15" s="26" t="s">
        <v>16</v>
      </c>
      <c r="E15" s="19">
        <v>21</v>
      </c>
      <c r="F15" s="30">
        <v>16</v>
      </c>
      <c r="G15" s="19">
        <v>18</v>
      </c>
      <c r="H15" s="30">
        <v>21</v>
      </c>
      <c r="I15" s="19">
        <v>19</v>
      </c>
      <c r="J15" s="30">
        <v>21</v>
      </c>
      <c r="K15" s="19">
        <v>21</v>
      </c>
      <c r="L15" s="30">
        <v>16</v>
      </c>
      <c r="M15" s="19">
        <v>21</v>
      </c>
      <c r="N15" s="30">
        <v>11</v>
      </c>
      <c r="O15" s="19"/>
      <c r="P15" s="30"/>
    </row>
    <row r="16" spans="1:16" s="2" customFormat="1" ht="73.5" customHeight="1" thickBot="1" x14ac:dyDescent="0.35">
      <c r="A16" s="79">
        <v>2</v>
      </c>
      <c r="B16" s="80" t="str">
        <f>VLOOKUP($B$1&amp;A16,'Lista Zespołów'!$A$4:$E$75,3,FALSE)</f>
        <v>Sęp Żelechów 2</v>
      </c>
      <c r="C16" s="85">
        <f>IF(F15="","",F15)</f>
        <v>16</v>
      </c>
      <c r="D16" s="86">
        <f>IF(E15="","",E15)</f>
        <v>21</v>
      </c>
      <c r="E16" s="27" t="s">
        <v>16</v>
      </c>
      <c r="F16" s="28" t="s">
        <v>16</v>
      </c>
      <c r="G16" s="23">
        <v>17</v>
      </c>
      <c r="H16" s="31">
        <v>21</v>
      </c>
      <c r="I16" s="23">
        <v>18</v>
      </c>
      <c r="J16" s="31">
        <v>21</v>
      </c>
      <c r="K16" s="23">
        <v>24</v>
      </c>
      <c r="L16" s="31">
        <v>26</v>
      </c>
      <c r="M16" s="23">
        <v>17</v>
      </c>
      <c r="N16" s="31">
        <v>21</v>
      </c>
      <c r="O16" s="23"/>
      <c r="P16" s="31"/>
    </row>
    <row r="17" spans="1:16" s="2" customFormat="1" ht="73.5" customHeight="1" thickBot="1" x14ac:dyDescent="0.35">
      <c r="A17" s="81">
        <v>3</v>
      </c>
      <c r="B17" s="82" t="str">
        <f>VLOOKUP($B$1&amp;A17,'Lista Zespołów'!$A$4:$E$75,3,FALSE)</f>
        <v>Sęp Żelechów 1</v>
      </c>
      <c r="C17" s="84">
        <f>IF(H15="","",H15)</f>
        <v>21</v>
      </c>
      <c r="D17" s="87">
        <f>IF(G15="","",G15)</f>
        <v>18</v>
      </c>
      <c r="E17" s="84">
        <f>IF(H16="","",H16)</f>
        <v>21</v>
      </c>
      <c r="F17" s="87">
        <f>IF(G16="","",G16)</f>
        <v>17</v>
      </c>
      <c r="G17" s="29" t="s">
        <v>16</v>
      </c>
      <c r="H17" s="26" t="s">
        <v>16</v>
      </c>
      <c r="I17" s="24">
        <v>14</v>
      </c>
      <c r="J17" s="30">
        <v>21</v>
      </c>
      <c r="K17" s="24">
        <v>22</v>
      </c>
      <c r="L17" s="30">
        <v>24</v>
      </c>
      <c r="M17" s="24">
        <v>21</v>
      </c>
      <c r="N17" s="30">
        <v>15</v>
      </c>
      <c r="O17" s="24"/>
      <c r="P17" s="30"/>
    </row>
    <row r="18" spans="1:16" s="2" customFormat="1" ht="73.5" customHeight="1" thickBot="1" x14ac:dyDescent="0.35">
      <c r="A18" s="79">
        <v>4</v>
      </c>
      <c r="B18" s="80" t="str">
        <f>VLOOKUP($B$1&amp;A18,'Lista Zespołów'!$A$4:$E$75,3,FALSE)</f>
        <v>Sparta Warszawa 2</v>
      </c>
      <c r="C18" s="85">
        <f>IF(J15="","",J15)</f>
        <v>21</v>
      </c>
      <c r="D18" s="86">
        <f>IF(I15="","",I15)</f>
        <v>19</v>
      </c>
      <c r="E18" s="85">
        <f>IF(J16="","",J16)</f>
        <v>21</v>
      </c>
      <c r="F18" s="86">
        <f>IF(I16="","",I16)</f>
        <v>18</v>
      </c>
      <c r="G18" s="85">
        <f>IF(J17="","",J17)</f>
        <v>21</v>
      </c>
      <c r="H18" s="86">
        <f>IF(I17="","",I17)</f>
        <v>14</v>
      </c>
      <c r="I18" s="27" t="s">
        <v>16</v>
      </c>
      <c r="J18" s="28" t="s">
        <v>16</v>
      </c>
      <c r="K18" s="23">
        <v>21</v>
      </c>
      <c r="L18" s="31">
        <v>11</v>
      </c>
      <c r="M18" s="23">
        <v>21</v>
      </c>
      <c r="N18" s="31">
        <v>14</v>
      </c>
      <c r="O18" s="23"/>
      <c r="P18" s="31"/>
    </row>
    <row r="19" spans="1:16" s="2" customFormat="1" ht="73.5" customHeight="1" thickBot="1" x14ac:dyDescent="0.35">
      <c r="A19" s="79">
        <v>5</v>
      </c>
      <c r="B19" s="83" t="str">
        <f>VLOOKUP($B$1&amp;A19,'Lista Zespołów'!$A$4:$E$75,3,FALSE)</f>
        <v>Sparta Warszawa 4</v>
      </c>
      <c r="C19" s="85">
        <f>IF(L15="","",L15)</f>
        <v>16</v>
      </c>
      <c r="D19" s="86">
        <f>IF(K15="","",K15)</f>
        <v>21</v>
      </c>
      <c r="E19" s="85">
        <f>IF(L16="","",L16)</f>
        <v>26</v>
      </c>
      <c r="F19" s="86">
        <f>IF(K16="","",K16)</f>
        <v>24</v>
      </c>
      <c r="G19" s="85">
        <f>IF(L17="","",L17)</f>
        <v>24</v>
      </c>
      <c r="H19" s="86">
        <f>IF(K17="","",K17)</f>
        <v>22</v>
      </c>
      <c r="I19" s="85">
        <f>IF(L18="","",L18)</f>
        <v>11</v>
      </c>
      <c r="J19" s="86">
        <f>IF(K18="","",K18)</f>
        <v>21</v>
      </c>
      <c r="K19" s="27" t="s">
        <v>16</v>
      </c>
      <c r="L19" s="59" t="s">
        <v>16</v>
      </c>
      <c r="M19" s="24">
        <v>17</v>
      </c>
      <c r="N19" s="30">
        <v>21</v>
      </c>
      <c r="O19" s="23"/>
      <c r="P19" s="31"/>
    </row>
    <row r="20" spans="1:16" s="2" customFormat="1" ht="73.5" customHeight="1" thickBot="1" x14ac:dyDescent="0.35">
      <c r="A20" s="79">
        <v>6</v>
      </c>
      <c r="B20" s="80" t="str">
        <f>VLOOKUP($B$1&amp;A20,'Lista Zespołów'!$A$4:$E$75,3,FALSE)</f>
        <v>Nike Ostrołęka 2</v>
      </c>
      <c r="C20" s="85">
        <f>IF(N15="","",N15)</f>
        <v>11</v>
      </c>
      <c r="D20" s="86">
        <f>IF(M15="","",M15)</f>
        <v>21</v>
      </c>
      <c r="E20" s="85">
        <f>IF(N16="","",N16)</f>
        <v>21</v>
      </c>
      <c r="F20" s="86">
        <f>IF(M16="","",M16)</f>
        <v>17</v>
      </c>
      <c r="G20" s="85">
        <f>IF(N17="","",N17)</f>
        <v>15</v>
      </c>
      <c r="H20" s="86">
        <f>IF(M17="","",M17)</f>
        <v>21</v>
      </c>
      <c r="I20" s="85">
        <f>IF(N18="","",N18)</f>
        <v>14</v>
      </c>
      <c r="J20" s="86">
        <f>IF(M18="","",M18)</f>
        <v>21</v>
      </c>
      <c r="K20" s="85">
        <f>IF(N19="","",N19)</f>
        <v>21</v>
      </c>
      <c r="L20" s="86">
        <f>IF(M19="","",M19)</f>
        <v>17</v>
      </c>
      <c r="M20" s="27" t="s">
        <v>16</v>
      </c>
      <c r="N20" s="59" t="s">
        <v>16</v>
      </c>
      <c r="O20" s="23"/>
      <c r="P20" s="31"/>
    </row>
    <row r="21" spans="1:16" s="2" customFormat="1" ht="75.75" hidden="1" customHeight="1" thickBot="1" x14ac:dyDescent="0.35">
      <c r="A21" s="20"/>
      <c r="B21" s="21"/>
      <c r="C21" s="22"/>
      <c r="D21" s="32"/>
      <c r="E21" s="22"/>
      <c r="F21" s="32"/>
      <c r="G21" s="22"/>
      <c r="H21" s="32"/>
      <c r="I21" s="22"/>
      <c r="J21" s="32"/>
      <c r="K21" s="22"/>
      <c r="L21" s="32"/>
      <c r="M21" s="22"/>
      <c r="N21" s="32"/>
      <c r="O21" s="27"/>
      <c r="P21" s="28"/>
    </row>
    <row r="22" spans="1:16" s="2" customFormat="1" x14ac:dyDescent="0.3">
      <c r="B22" s="1"/>
      <c r="C22" s="8"/>
    </row>
    <row r="23" spans="1:16" s="2" customFormat="1" x14ac:dyDescent="0.3">
      <c r="B23" s="1"/>
      <c r="C23" s="8"/>
    </row>
    <row r="24" spans="1:16" s="2" customFormat="1" ht="17.399999999999999" x14ac:dyDescent="0.3">
      <c r="A24" s="50">
        <v>1</v>
      </c>
      <c r="B24" s="53" t="str">
        <f>VLOOKUP(H24,'Lista Zespołów'!$A$4:$E$75,3,FALSE)</f>
        <v>UKS Lesznowola 3</v>
      </c>
      <c r="C24" s="54" t="s">
        <v>21</v>
      </c>
      <c r="D24" s="53" t="str">
        <f>VLOOKUP(J24,'Lista Zespołów'!$A$4:$E$75,3,FALSE)</f>
        <v>Nike Ostrołęka 2</v>
      </c>
      <c r="F24" s="2" t="s">
        <v>22</v>
      </c>
      <c r="G24" s="63">
        <v>1</v>
      </c>
      <c r="H24" s="64" t="str">
        <f>$B$1&amp; 1</f>
        <v>C1</v>
      </c>
      <c r="I24" s="65" t="s">
        <v>21</v>
      </c>
      <c r="J24" s="64" t="str">
        <f>$B$1&amp; 6</f>
        <v>C6</v>
      </c>
    </row>
    <row r="25" spans="1:16" s="2" customFormat="1" ht="17.399999999999999" x14ac:dyDescent="0.3">
      <c r="A25" s="50">
        <v>2</v>
      </c>
      <c r="B25" s="53" t="str">
        <f>VLOOKUP(H25,'Lista Zespołów'!$A$4:$E$75,3,FALSE)</f>
        <v>Sęp Żelechów 2</v>
      </c>
      <c r="C25" s="54" t="s">
        <v>21</v>
      </c>
      <c r="D25" s="53" t="str">
        <f>VLOOKUP(J25,'Lista Zespołów'!$A$4:$E$75,3,FALSE)</f>
        <v>Sparta Warszawa 4</v>
      </c>
      <c r="F25" s="2" t="s">
        <v>22</v>
      </c>
      <c r="G25" s="63">
        <v>2</v>
      </c>
      <c r="H25" s="64" t="str">
        <f>$B$1&amp; 2</f>
        <v>C2</v>
      </c>
      <c r="I25" s="65" t="s">
        <v>21</v>
      </c>
      <c r="J25" s="64" t="str">
        <f>$B$1&amp; 5</f>
        <v>C5</v>
      </c>
    </row>
    <row r="26" spans="1:16" s="2" customFormat="1" ht="17.399999999999999" x14ac:dyDescent="0.3">
      <c r="A26" s="50">
        <v>3</v>
      </c>
      <c r="B26" s="53" t="str">
        <f>VLOOKUP(H26,'Lista Zespołów'!$A$4:$E$75,3,FALSE)</f>
        <v>Sęp Żelechów 1</v>
      </c>
      <c r="C26" s="54" t="s">
        <v>21</v>
      </c>
      <c r="D26" s="53" t="str">
        <f>VLOOKUP(J26,'Lista Zespołów'!$A$4:$E$75,3,FALSE)</f>
        <v>Sparta Warszawa 2</v>
      </c>
      <c r="F26" s="2" t="s">
        <v>22</v>
      </c>
      <c r="G26" s="63">
        <v>3</v>
      </c>
      <c r="H26" s="64" t="str">
        <f>$B$1&amp; 3</f>
        <v>C3</v>
      </c>
      <c r="I26" s="65" t="s">
        <v>21</v>
      </c>
      <c r="J26" s="66" t="str">
        <f>$B$1&amp; 4</f>
        <v>C4</v>
      </c>
    </row>
    <row r="27" spans="1:16" s="2" customFormat="1" ht="17.399999999999999" x14ac:dyDescent="0.3">
      <c r="A27"/>
      <c r="B27" s="53"/>
      <c r="C27"/>
      <c r="D27"/>
      <c r="G27" s="67"/>
      <c r="H27" s="68"/>
      <c r="I27" s="69"/>
      <c r="J27" s="68"/>
    </row>
    <row r="28" spans="1:16" ht="17.399999999999999" x14ac:dyDescent="0.3">
      <c r="A28" s="50">
        <v>4</v>
      </c>
      <c r="B28" s="53" t="str">
        <f>VLOOKUP(H28,'Lista Zespołów'!$A$4:$E$75,3,FALSE)</f>
        <v>Nike Ostrołęka 2</v>
      </c>
      <c r="C28" s="54" t="s">
        <v>21</v>
      </c>
      <c r="D28" s="53" t="str">
        <f>VLOOKUP(J28,'Lista Zespołów'!$A$4:$E$75,3,FALSE)</f>
        <v>Sparta Warszawa 2</v>
      </c>
      <c r="F28" s="2" t="s">
        <v>22</v>
      </c>
      <c r="G28" s="63">
        <v>4</v>
      </c>
      <c r="H28" s="64" t="str">
        <f>$B$1&amp; 6</f>
        <v>C6</v>
      </c>
      <c r="I28" s="65" t="s">
        <v>21</v>
      </c>
      <c r="J28" s="64" t="str">
        <f>$B$1&amp; 4</f>
        <v>C4</v>
      </c>
    </row>
    <row r="29" spans="1:16" ht="17.399999999999999" x14ac:dyDescent="0.3">
      <c r="A29" s="50">
        <v>5</v>
      </c>
      <c r="B29" s="53" t="str">
        <f>VLOOKUP(H29,'Lista Zespołów'!$A$4:$E$75,3,FALSE)</f>
        <v>Sparta Warszawa 4</v>
      </c>
      <c r="C29" s="54" t="s">
        <v>21</v>
      </c>
      <c r="D29" s="53" t="str">
        <f>VLOOKUP(J29,'Lista Zespołów'!$A$4:$E$75,3,FALSE)</f>
        <v>Sęp Żelechów 1</v>
      </c>
      <c r="F29" s="2" t="s">
        <v>22</v>
      </c>
      <c r="G29" s="63">
        <v>5</v>
      </c>
      <c r="H29" s="64" t="str">
        <f>$B$1&amp; 5</f>
        <v>C5</v>
      </c>
      <c r="I29" s="65" t="s">
        <v>21</v>
      </c>
      <c r="J29" s="64" t="str">
        <f>$B$1&amp; 3</f>
        <v>C3</v>
      </c>
    </row>
    <row r="30" spans="1:16" ht="17.399999999999999" x14ac:dyDescent="0.3">
      <c r="A30" s="50">
        <v>6</v>
      </c>
      <c r="B30" s="53" t="str">
        <f>VLOOKUP(H30,'Lista Zespołów'!$A$4:$E$75,3,FALSE)</f>
        <v>UKS Lesznowola 3</v>
      </c>
      <c r="C30" s="54" t="s">
        <v>21</v>
      </c>
      <c r="D30" s="53" t="str">
        <f>VLOOKUP(J30,'Lista Zespołów'!$A$4:$E$75,3,FALSE)</f>
        <v>Sęp Żelechów 2</v>
      </c>
      <c r="F30" s="2" t="s">
        <v>22</v>
      </c>
      <c r="G30" s="70">
        <v>6</v>
      </c>
      <c r="H30" s="68" t="str">
        <f>$B$1&amp; 1</f>
        <v>C1</v>
      </c>
      <c r="I30" s="69" t="s">
        <v>21</v>
      </c>
      <c r="J30" s="68" t="str">
        <f>$B$1&amp; 2</f>
        <v>C2</v>
      </c>
    </row>
    <row r="31" spans="1:16" ht="17.399999999999999" x14ac:dyDescent="0.3">
      <c r="B31" s="53"/>
      <c r="G31" s="67"/>
      <c r="H31" s="68"/>
      <c r="I31" s="69"/>
      <c r="J31" s="68"/>
    </row>
    <row r="32" spans="1:16" ht="17.399999999999999" x14ac:dyDescent="0.3">
      <c r="A32" s="50">
        <v>7</v>
      </c>
      <c r="B32" s="53" t="str">
        <f>VLOOKUP(H32,'Lista Zespołów'!$A$4:$E$75,3,FALSE)</f>
        <v>Sęp Żelechów 2</v>
      </c>
      <c r="C32" s="54" t="s">
        <v>21</v>
      </c>
      <c r="D32" s="53" t="str">
        <f>VLOOKUP(J32,'Lista Zespołów'!$A$4:$E$75,3,FALSE)</f>
        <v>Nike Ostrołęka 2</v>
      </c>
      <c r="F32" t="s">
        <v>22</v>
      </c>
      <c r="G32" s="63">
        <v>7</v>
      </c>
      <c r="H32" s="64" t="str">
        <f>$B$1&amp; 2</f>
        <v>C2</v>
      </c>
      <c r="I32" s="65" t="s">
        <v>21</v>
      </c>
      <c r="J32" s="64" t="str">
        <f>$B$1&amp; 6</f>
        <v>C6</v>
      </c>
    </row>
    <row r="33" spans="1:10" ht="17.399999999999999" x14ac:dyDescent="0.3">
      <c r="A33" s="50">
        <v>8</v>
      </c>
      <c r="B33" s="53" t="str">
        <f>VLOOKUP(H33,'Lista Zespołów'!$A$4:$E$75,3,FALSE)</f>
        <v>Sęp Żelechów 1</v>
      </c>
      <c r="C33" s="54" t="s">
        <v>21</v>
      </c>
      <c r="D33" s="53" t="str">
        <f>VLOOKUP(J33,'Lista Zespołów'!$A$4:$E$75,3,FALSE)</f>
        <v>UKS Lesznowola 3</v>
      </c>
      <c r="F33" t="s">
        <v>22</v>
      </c>
      <c r="G33" s="63">
        <v>8</v>
      </c>
      <c r="H33" s="64" t="str">
        <f>$B$1&amp; 3</f>
        <v>C3</v>
      </c>
      <c r="I33" s="65" t="s">
        <v>21</v>
      </c>
      <c r="J33" s="64" t="str">
        <f>$B$1&amp; 1</f>
        <v>C1</v>
      </c>
    </row>
    <row r="34" spans="1:10" ht="17.399999999999999" x14ac:dyDescent="0.3">
      <c r="A34" s="50">
        <v>9</v>
      </c>
      <c r="B34" s="53" t="str">
        <f>VLOOKUP(H34,'Lista Zespołów'!$A$4:$E$75,3,FALSE)</f>
        <v>Sparta Warszawa 2</v>
      </c>
      <c r="C34" s="54" t="s">
        <v>21</v>
      </c>
      <c r="D34" s="53" t="str">
        <f>VLOOKUP(J34,'Lista Zespołów'!$A$4:$E$75,3,FALSE)</f>
        <v>Sparta Warszawa 4</v>
      </c>
      <c r="F34" t="s">
        <v>22</v>
      </c>
      <c r="G34" s="70">
        <v>9</v>
      </c>
      <c r="H34" s="68" t="str">
        <f>$B$1&amp; 4</f>
        <v>C4</v>
      </c>
      <c r="I34" s="69" t="s">
        <v>21</v>
      </c>
      <c r="J34" s="68" t="str">
        <f>$B$1&amp; 5</f>
        <v>C5</v>
      </c>
    </row>
    <row r="35" spans="1:10" ht="17.399999999999999" x14ac:dyDescent="0.3">
      <c r="B35" s="53"/>
      <c r="G35" s="67"/>
      <c r="H35" s="68"/>
      <c r="I35" s="69"/>
      <c r="J35" s="68"/>
    </row>
    <row r="36" spans="1:10" ht="17.399999999999999" x14ac:dyDescent="0.3">
      <c r="A36" s="50">
        <v>10</v>
      </c>
      <c r="B36" s="53" t="str">
        <f>VLOOKUP(H36,'Lista Zespołów'!$A$4:$E$75,3,FALSE)</f>
        <v>Nike Ostrołęka 2</v>
      </c>
      <c r="C36" s="54" t="s">
        <v>21</v>
      </c>
      <c r="D36" s="53" t="str">
        <f>VLOOKUP(J36,'Lista Zespołów'!$A$4:$E$75,3,FALSE)</f>
        <v>Sparta Warszawa 4</v>
      </c>
      <c r="F36" t="s">
        <v>22</v>
      </c>
      <c r="G36" s="70">
        <v>10</v>
      </c>
      <c r="H36" s="68" t="str">
        <f>$B$1&amp; 6</f>
        <v>C6</v>
      </c>
      <c r="I36" s="69" t="s">
        <v>21</v>
      </c>
      <c r="J36" s="68" t="str">
        <f>$B$1&amp; 5</f>
        <v>C5</v>
      </c>
    </row>
    <row r="37" spans="1:10" ht="17.399999999999999" x14ac:dyDescent="0.3">
      <c r="A37" s="50">
        <v>11</v>
      </c>
      <c r="B37" s="53" t="str">
        <f>VLOOKUP(H37,'Lista Zespołów'!$A$4:$E$75,3,FALSE)</f>
        <v>UKS Lesznowola 3</v>
      </c>
      <c r="C37" s="54" t="s">
        <v>21</v>
      </c>
      <c r="D37" s="53" t="str">
        <f>VLOOKUP(J37,'Lista Zespołów'!$A$4:$E$75,3,FALSE)</f>
        <v>Sparta Warszawa 2</v>
      </c>
      <c r="F37" t="s">
        <v>22</v>
      </c>
      <c r="G37" s="70">
        <v>11</v>
      </c>
      <c r="H37" s="68" t="str">
        <f>$B$1&amp; 1</f>
        <v>C1</v>
      </c>
      <c r="I37" s="69" t="s">
        <v>21</v>
      </c>
      <c r="J37" s="68" t="str">
        <f>$B$1&amp; 4</f>
        <v>C4</v>
      </c>
    </row>
    <row r="38" spans="1:10" ht="18" x14ac:dyDescent="0.35">
      <c r="A38" s="50">
        <v>12</v>
      </c>
      <c r="B38" s="53" t="str">
        <f>VLOOKUP(H38,'Lista Zespołów'!$A$4:$E$75,3,FALSE)</f>
        <v>Sęp Żelechów 2</v>
      </c>
      <c r="C38" s="56" t="s">
        <v>21</v>
      </c>
      <c r="D38" s="53" t="str">
        <f>VLOOKUP(J38,'Lista Zespołów'!$A$4:$E$75,3,FALSE)</f>
        <v>Sęp Żelechów 1</v>
      </c>
      <c r="F38" t="s">
        <v>22</v>
      </c>
      <c r="G38" s="70">
        <v>12</v>
      </c>
      <c r="H38" s="68" t="str">
        <f>$B$1&amp; 2</f>
        <v>C2</v>
      </c>
      <c r="I38" s="69" t="s">
        <v>21</v>
      </c>
      <c r="J38" s="68" t="str">
        <f>$B$1&amp; 3</f>
        <v>C3</v>
      </c>
    </row>
    <row r="39" spans="1:10" ht="17.399999999999999" x14ac:dyDescent="0.3">
      <c r="B39" s="53"/>
      <c r="G39" s="67"/>
      <c r="H39" s="68"/>
      <c r="I39" s="69"/>
      <c r="J39" s="68"/>
    </row>
    <row r="40" spans="1:10" ht="17.399999999999999" x14ac:dyDescent="0.3">
      <c r="A40" s="50">
        <v>13</v>
      </c>
      <c r="B40" s="53" t="str">
        <f>VLOOKUP(H40,'Lista Zespołów'!$A$4:$E$75,3,FALSE)</f>
        <v>Sęp Żelechów 1</v>
      </c>
      <c r="C40" s="54" t="s">
        <v>21</v>
      </c>
      <c r="D40" s="53" t="str">
        <f>VLOOKUP(J40,'Lista Zespołów'!$A$4:$E$75,3,FALSE)</f>
        <v>Nike Ostrołęka 2</v>
      </c>
      <c r="F40" t="s">
        <v>22</v>
      </c>
      <c r="G40" s="70">
        <v>13</v>
      </c>
      <c r="H40" s="68" t="str">
        <f>$B$1&amp; 3</f>
        <v>C3</v>
      </c>
      <c r="I40" s="69" t="s">
        <v>21</v>
      </c>
      <c r="J40" s="68" t="str">
        <f>$B$1&amp; 6</f>
        <v>C6</v>
      </c>
    </row>
    <row r="41" spans="1:10" ht="18" x14ac:dyDescent="0.35">
      <c r="A41" s="50">
        <v>14</v>
      </c>
      <c r="B41" s="53" t="str">
        <f>VLOOKUP(H41,'Lista Zespołów'!$A$4:$E$75,3,FALSE)</f>
        <v>Sparta Warszawa 2</v>
      </c>
      <c r="C41" s="56" t="s">
        <v>21</v>
      </c>
      <c r="D41" s="53" t="str">
        <f>VLOOKUP(J41,'Lista Zespołów'!$A$4:$E$75,3,FALSE)</f>
        <v>Sęp Żelechów 2</v>
      </c>
      <c r="F41" t="s">
        <v>22</v>
      </c>
      <c r="G41" s="70">
        <v>14</v>
      </c>
      <c r="H41" s="68" t="str">
        <f>$B$1&amp; 4</f>
        <v>C4</v>
      </c>
      <c r="I41" s="69" t="s">
        <v>21</v>
      </c>
      <c r="J41" s="68" t="str">
        <f>$B$1&amp; 2</f>
        <v>C2</v>
      </c>
    </row>
    <row r="42" spans="1:10" ht="18" x14ac:dyDescent="0.35">
      <c r="A42" s="50">
        <v>15</v>
      </c>
      <c r="B42" s="53" t="str">
        <f>VLOOKUP(H42,'Lista Zespołów'!$A$4:$E$75,3,FALSE)</f>
        <v>Sparta Warszawa 4</v>
      </c>
      <c r="C42" s="58" t="s">
        <v>21</v>
      </c>
      <c r="D42" s="53" t="str">
        <f>VLOOKUP(J42,'Lista Zespołów'!$A$4:$E$75,3,FALSE)</f>
        <v>UKS Lesznowola 3</v>
      </c>
      <c r="F42" t="s">
        <v>22</v>
      </c>
      <c r="G42" s="70">
        <v>15</v>
      </c>
      <c r="H42" s="68" t="str">
        <f>$B$1&amp; 5</f>
        <v>C5</v>
      </c>
      <c r="I42" s="69" t="s">
        <v>21</v>
      </c>
      <c r="J42" s="68" t="str">
        <f>$B$1&amp; 1</f>
        <v>C1</v>
      </c>
    </row>
    <row r="43" spans="1:10" x14ac:dyDescent="0.3">
      <c r="B43" s="57"/>
      <c r="C43" s="57"/>
      <c r="D43" s="57"/>
    </row>
    <row r="44" spans="1:10" ht="18" x14ac:dyDescent="0.35">
      <c r="A44" s="50"/>
      <c r="B44" s="55"/>
      <c r="C44" s="56"/>
      <c r="D44" s="55"/>
      <c r="G44" s="50"/>
      <c r="H44" s="51"/>
      <c r="I44" s="52"/>
      <c r="J44" s="51"/>
    </row>
    <row r="45" spans="1:10" ht="18" x14ac:dyDescent="0.35">
      <c r="A45" s="50"/>
      <c r="B45" s="55"/>
      <c r="C45" s="56"/>
      <c r="D45" s="55"/>
      <c r="G45" s="50"/>
      <c r="H45" s="51"/>
      <c r="I45" s="52"/>
      <c r="J45" s="51"/>
    </row>
    <row r="46" spans="1:10" ht="18" x14ac:dyDescent="0.35">
      <c r="A46" s="50"/>
      <c r="B46" s="53"/>
      <c r="C46" s="54"/>
      <c r="D46" s="53"/>
      <c r="G46" s="50"/>
      <c r="H46" s="51"/>
      <c r="I46" s="52"/>
      <c r="J46" s="51"/>
    </row>
    <row r="48" spans="1:10" ht="18" x14ac:dyDescent="0.35">
      <c r="A48" s="50"/>
      <c r="B48" s="53"/>
      <c r="C48" s="54"/>
      <c r="D48" s="53"/>
      <c r="G48" s="50"/>
      <c r="H48" s="51"/>
      <c r="I48" s="52"/>
      <c r="J48" s="51"/>
    </row>
    <row r="49" spans="1:10" ht="18" x14ac:dyDescent="0.35">
      <c r="A49" s="50"/>
      <c r="B49" s="55"/>
      <c r="C49" s="56"/>
      <c r="D49" s="55"/>
      <c r="G49" s="50"/>
      <c r="H49" s="51"/>
      <c r="I49" s="52"/>
      <c r="J49" s="51"/>
    </row>
    <row r="50" spans="1:10" ht="18" x14ac:dyDescent="0.35">
      <c r="A50" s="50"/>
      <c r="B50" s="51"/>
      <c r="C50" s="52"/>
      <c r="D50" s="51"/>
      <c r="G50" s="50"/>
      <c r="H50" s="51"/>
      <c r="I50" s="52"/>
      <c r="J50" s="51"/>
    </row>
  </sheetData>
  <protectedRanges>
    <protectedRange password="CF7A" sqref="C16:D16" name="Rozstęp1_1"/>
  </protectedRanges>
  <mergeCells count="16">
    <mergeCell ref="K3:L9"/>
    <mergeCell ref="A12:N12"/>
    <mergeCell ref="C13:D13"/>
    <mergeCell ref="E13:F13"/>
    <mergeCell ref="G13:H13"/>
    <mergeCell ref="I13:J13"/>
    <mergeCell ref="K13:L13"/>
    <mergeCell ref="M13:N13"/>
    <mergeCell ref="O13:P13"/>
    <mergeCell ref="C14:D14"/>
    <mergeCell ref="E14:F14"/>
    <mergeCell ref="G14:H14"/>
    <mergeCell ref="I14:J14"/>
    <mergeCell ref="K14:L14"/>
    <mergeCell ref="M14:N14"/>
    <mergeCell ref="O14:P14"/>
  </mergeCells>
  <pageMargins left="0.70866141732283472" right="0.70866141732283472" top="0.74803149606299213" bottom="0.74803149606299213" header="0.31496062992125984" footer="0.31496062992125984"/>
  <pageSetup paperSize="9" scale="48" orientation="landscape" r:id="rId1"/>
  <headerFooter>
    <oddFooter>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0"/>
  <sheetViews>
    <sheetView showGridLines="0" tabSelected="1" topLeftCell="A3" zoomScale="55" zoomScaleNormal="55" workbookViewId="0">
      <selection activeCell="Y16" sqref="Y16"/>
    </sheetView>
  </sheetViews>
  <sheetFormatPr defaultRowHeight="14.4" x14ac:dyDescent="0.3"/>
  <cols>
    <col min="1" max="1" width="9.6640625" customWidth="1"/>
    <col min="2" max="2" width="46.88671875" bestFit="1" customWidth="1"/>
    <col min="3" max="11" width="15.88671875" customWidth="1"/>
    <col min="12" max="12" width="15.5546875" customWidth="1"/>
    <col min="13" max="14" width="15.88671875" customWidth="1"/>
    <col min="15" max="16" width="15.88671875" hidden="1" customWidth="1"/>
  </cols>
  <sheetData>
    <row r="1" spans="1:16" ht="29.4" thickBot="1" x14ac:dyDescent="0.35">
      <c r="A1" s="40" t="s">
        <v>2</v>
      </c>
      <c r="B1" s="39" t="s">
        <v>3</v>
      </c>
      <c r="D1" s="43" t="s">
        <v>19</v>
      </c>
      <c r="E1" s="42">
        <v>2</v>
      </c>
      <c r="F1" s="44" t="s">
        <v>20</v>
      </c>
      <c r="G1" s="41">
        <v>0</v>
      </c>
    </row>
    <row r="2" spans="1:16" ht="21.6" thickBot="1" x14ac:dyDescent="0.45">
      <c r="A2" s="3" t="str">
        <f>"Tabela grupy "&amp;B1</f>
        <v>Tabela grupy D</v>
      </c>
      <c r="J2" s="3"/>
    </row>
    <row r="3" spans="1:16" ht="26.25" customHeight="1" x14ac:dyDescent="0.5">
      <c r="A3" s="45" t="s">
        <v>9</v>
      </c>
      <c r="B3" s="46" t="s">
        <v>1</v>
      </c>
      <c r="C3" s="47" t="s">
        <v>10</v>
      </c>
      <c r="D3" s="48" t="s">
        <v>11</v>
      </c>
      <c r="E3" s="48" t="s">
        <v>12</v>
      </c>
      <c r="F3" s="48" t="s">
        <v>18</v>
      </c>
      <c r="G3" s="48" t="s">
        <v>13</v>
      </c>
      <c r="H3" s="48" t="s">
        <v>14</v>
      </c>
      <c r="I3" s="49" t="s">
        <v>15</v>
      </c>
      <c r="K3" s="140" t="str">
        <f>_xlnm.Criteria</f>
        <v>D</v>
      </c>
      <c r="L3" s="141"/>
      <c r="M3" s="72"/>
    </row>
    <row r="4" spans="1:16" s="2" customFormat="1" ht="26.25" customHeight="1" x14ac:dyDescent="0.5">
      <c r="A4" s="12">
        <v>1</v>
      </c>
      <c r="B4" s="13" t="str">
        <f>VLOOKUP($B$1&amp;A4,'Lista Zespołów'!$A$4:$E$75,3,FALSE)</f>
        <v>Olimp Mińsk Maz. 2</v>
      </c>
      <c r="C4" s="36">
        <f t="shared" ref="C4:C7" si="0">D4*$E$1+E4*$G$1</f>
        <v>10</v>
      </c>
      <c r="D4" s="37">
        <f t="shared" ref="D4:D9" si="1">IF($C15&gt;$D15,1,0)+IF($E15&gt;$F15,1,0)+IF($G15&gt;$H15,1,0)+IF($I15&gt;$J15,1,0)+IF($K15&gt;$L15,1,0)+IF($M15&gt;$N15,1,0)+IF($O15&gt;$P15,1,0)</f>
        <v>5</v>
      </c>
      <c r="E4" s="37">
        <f t="shared" ref="E4:E9" si="2">IF($C15&lt;$D15,1,0)+IF($E15&lt;$F15,1,0)+IF($G15&lt;$H15,1,0)+IF($I15&lt;$J15,1,0)+IF($K15&lt;$L15,1,0)+IF($M15&lt;$N15,1,0)+IF($O15&lt;$P15,1,0)</f>
        <v>0</v>
      </c>
      <c r="F4" s="37">
        <f t="shared" ref="F4:F7" si="3">E4+D4</f>
        <v>5</v>
      </c>
      <c r="G4" s="37">
        <f>SUM(D$15:D$21)</f>
        <v>105</v>
      </c>
      <c r="H4" s="37">
        <f>SUM(C$15:C$21)</f>
        <v>72</v>
      </c>
      <c r="I4" s="38">
        <f t="shared" ref="I4:I7" si="4">IFERROR(G4/H4,0)</f>
        <v>1.4583333333333333</v>
      </c>
      <c r="K4" s="141"/>
      <c r="L4" s="141"/>
      <c r="M4" s="72"/>
    </row>
    <row r="5" spans="1:16" s="2" customFormat="1" ht="26.25" customHeight="1" x14ac:dyDescent="0.5">
      <c r="A5" s="14">
        <v>2</v>
      </c>
      <c r="B5" s="15" t="str">
        <f>VLOOKUP($B$1&amp;A5,'Lista Zespołów'!$A$4:$E$75,3,FALSE)</f>
        <v>Nike Ostrołęka 4</v>
      </c>
      <c r="C5" s="33">
        <f t="shared" si="0"/>
        <v>2</v>
      </c>
      <c r="D5" s="34">
        <f t="shared" si="1"/>
        <v>1</v>
      </c>
      <c r="E5" s="34">
        <f t="shared" si="2"/>
        <v>4</v>
      </c>
      <c r="F5" s="34">
        <f t="shared" si="3"/>
        <v>5</v>
      </c>
      <c r="G5" s="34">
        <f>SUM(F$15:F$21)</f>
        <v>79</v>
      </c>
      <c r="H5" s="34">
        <f>SUM(E$15:E$21)</f>
        <v>97</v>
      </c>
      <c r="I5" s="35">
        <f t="shared" si="4"/>
        <v>0.81443298969072164</v>
      </c>
      <c r="K5" s="141"/>
      <c r="L5" s="141"/>
      <c r="M5" s="72"/>
    </row>
    <row r="6" spans="1:16" s="2" customFormat="1" ht="26.25" customHeight="1" x14ac:dyDescent="0.5">
      <c r="A6" s="12">
        <v>3</v>
      </c>
      <c r="B6" s="13" t="str">
        <f>VLOOKUP($B$1&amp;A6,'Lista Zespołów'!$A$4:$E$75,3,FALSE)</f>
        <v>Nike Ostrołęka 3</v>
      </c>
      <c r="C6" s="36">
        <f t="shared" si="0"/>
        <v>8</v>
      </c>
      <c r="D6" s="37">
        <f t="shared" si="1"/>
        <v>4</v>
      </c>
      <c r="E6" s="37">
        <f t="shared" si="2"/>
        <v>1</v>
      </c>
      <c r="F6" s="37">
        <f t="shared" si="3"/>
        <v>5</v>
      </c>
      <c r="G6" s="37">
        <f>SUM(H$15:H$21)</f>
        <v>101</v>
      </c>
      <c r="H6" s="37">
        <f>SUM(G$15:G$21)</f>
        <v>90</v>
      </c>
      <c r="I6" s="38">
        <f t="shared" si="4"/>
        <v>1.1222222222222222</v>
      </c>
      <c r="K6" s="141"/>
      <c r="L6" s="141"/>
      <c r="M6" s="72"/>
    </row>
    <row r="7" spans="1:16" s="2" customFormat="1" ht="26.25" customHeight="1" x14ac:dyDescent="0.5">
      <c r="A7" s="14">
        <v>4</v>
      </c>
      <c r="B7" s="15" t="str">
        <f>VLOOKUP($B$1&amp;A7,'Lista Zespołów'!$A$4:$E$75,3,FALSE)</f>
        <v>Sęp Żelechów 3</v>
      </c>
      <c r="C7" s="33">
        <f t="shared" si="0"/>
        <v>2</v>
      </c>
      <c r="D7" s="34">
        <f t="shared" si="1"/>
        <v>1</v>
      </c>
      <c r="E7" s="34">
        <f t="shared" si="2"/>
        <v>4</v>
      </c>
      <c r="F7" s="34">
        <f t="shared" si="3"/>
        <v>5</v>
      </c>
      <c r="G7" s="34">
        <f>SUM(J$15:J$21)</f>
        <v>89</v>
      </c>
      <c r="H7" s="34">
        <f>SUM(I$15:I$21)</f>
        <v>98</v>
      </c>
      <c r="I7" s="35">
        <f t="shared" si="4"/>
        <v>0.90816326530612246</v>
      </c>
      <c r="K7" s="141"/>
      <c r="L7" s="141"/>
      <c r="M7" s="72"/>
    </row>
    <row r="8" spans="1:16" s="2" customFormat="1" ht="26.25" customHeight="1" x14ac:dyDescent="0.5">
      <c r="A8" s="12">
        <v>5</v>
      </c>
      <c r="B8" s="13" t="str">
        <f>VLOOKUP($B$1&amp;A8,'Lista Zespołów'!$A$4:$E$75,3,FALSE)</f>
        <v>Radomka Radom 1</v>
      </c>
      <c r="C8" s="36">
        <f>D8*$E$1+E8*$G$1</f>
        <v>6</v>
      </c>
      <c r="D8" s="37">
        <f t="shared" si="1"/>
        <v>3</v>
      </c>
      <c r="E8" s="37">
        <f t="shared" si="2"/>
        <v>2</v>
      </c>
      <c r="F8" s="37">
        <f>E8+D8</f>
        <v>5</v>
      </c>
      <c r="G8" s="37">
        <f>SUM(L$15:L$21)</f>
        <v>97</v>
      </c>
      <c r="H8" s="37">
        <f>SUM(K$15:K$21)</f>
        <v>92</v>
      </c>
      <c r="I8" s="38">
        <f>IFERROR(G8/H8,0)</f>
        <v>1.0543478260869565</v>
      </c>
      <c r="K8" s="141"/>
      <c r="L8" s="141"/>
      <c r="M8" s="72"/>
    </row>
    <row r="9" spans="1:16" s="2" customFormat="1" ht="26.25" customHeight="1" x14ac:dyDescent="0.5">
      <c r="A9" s="14">
        <v>6</v>
      </c>
      <c r="B9" s="15" t="str">
        <f>VLOOKUP($B$1&amp;A9,'Lista Zespołów'!$A$4:$E$75,3,FALSE)</f>
        <v>Atena Warszawa 2</v>
      </c>
      <c r="C9" s="33">
        <f t="shared" ref="C9" si="5">D9*$E$1+E9*$G$1</f>
        <v>2</v>
      </c>
      <c r="D9" s="34">
        <f t="shared" si="1"/>
        <v>1</v>
      </c>
      <c r="E9" s="34">
        <f t="shared" si="2"/>
        <v>4</v>
      </c>
      <c r="F9" s="34">
        <f t="shared" ref="F9" si="6">E9+D9</f>
        <v>5</v>
      </c>
      <c r="G9" s="34">
        <f>SUM(N$15:N$21)</f>
        <v>82</v>
      </c>
      <c r="H9" s="34">
        <f>SUM(M$15:M$21)</f>
        <v>104</v>
      </c>
      <c r="I9" s="35">
        <f t="shared" ref="I9" si="7">IFERROR(G9/H9,0)</f>
        <v>0.78846153846153844</v>
      </c>
      <c r="K9" s="141"/>
      <c r="L9" s="141"/>
      <c r="M9" s="72"/>
    </row>
    <row r="10" spans="1:16" s="2" customFormat="1" x14ac:dyDescent="0.3">
      <c r="A10" s="10"/>
      <c r="B10" s="1"/>
      <c r="C10" s="8"/>
    </row>
    <row r="11" spans="1:16" s="2" customFormat="1" ht="21" x14ac:dyDescent="0.4">
      <c r="A11" s="3" t="str">
        <f>"Mecze grupy "&amp;$B$1</f>
        <v>Mecze grupy D</v>
      </c>
      <c r="B11"/>
      <c r="C11"/>
      <c r="D11" s="3"/>
      <c r="E11"/>
      <c r="F11"/>
      <c r="G11"/>
      <c r="H11"/>
      <c r="I11"/>
      <c r="J11"/>
      <c r="K11"/>
      <c r="L11"/>
      <c r="M11"/>
      <c r="N11"/>
    </row>
    <row r="12" spans="1:16" s="2" customFormat="1" ht="18.75" customHeight="1" thickBot="1" x14ac:dyDescent="0.35">
      <c r="A12" s="133" t="s">
        <v>17</v>
      </c>
      <c r="B12" s="134"/>
      <c r="C12" s="134"/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N12" s="134"/>
    </row>
    <row r="13" spans="1:16" s="2" customFormat="1" ht="25.8" x14ac:dyDescent="0.5">
      <c r="A13" s="16" t="s">
        <v>9</v>
      </c>
      <c r="B13" s="18"/>
      <c r="C13" s="135">
        <v>1</v>
      </c>
      <c r="D13" s="136"/>
      <c r="E13" s="135">
        <v>2</v>
      </c>
      <c r="F13" s="136"/>
      <c r="G13" s="135">
        <v>3</v>
      </c>
      <c r="H13" s="136"/>
      <c r="I13" s="135">
        <v>4</v>
      </c>
      <c r="J13" s="136"/>
      <c r="K13" s="135">
        <v>5</v>
      </c>
      <c r="L13" s="136"/>
      <c r="M13" s="128">
        <v>6</v>
      </c>
      <c r="N13" s="129"/>
      <c r="O13" s="128"/>
      <c r="P13" s="129"/>
    </row>
    <row r="14" spans="1:16" s="2" customFormat="1" ht="51.75" customHeight="1" thickBot="1" x14ac:dyDescent="0.55000000000000004">
      <c r="A14" s="17"/>
      <c r="B14" s="71" t="s">
        <v>1</v>
      </c>
      <c r="C14" s="131" t="str">
        <f>VLOOKUP($B$1&amp;C13,'Lista Zespołów'!$A$4:$E$75,3,FALSE)</f>
        <v>Olimp Mińsk Maz. 2</v>
      </c>
      <c r="D14" s="132"/>
      <c r="E14" s="131" t="str">
        <f>VLOOKUP($B$1&amp;E13,'Lista Zespołów'!$A$4:$E$75,3,FALSE)</f>
        <v>Nike Ostrołęka 4</v>
      </c>
      <c r="F14" s="132"/>
      <c r="G14" s="131" t="str">
        <f>VLOOKUP($B$1&amp;G13,'Lista Zespołów'!$A$4:$E$75,3,FALSE)</f>
        <v>Nike Ostrołęka 3</v>
      </c>
      <c r="H14" s="132"/>
      <c r="I14" s="131" t="str">
        <f>VLOOKUP($B$1&amp;I13,'Lista Zespołów'!$A$4:$E$75,3,FALSE)</f>
        <v>Sęp Żelechów 3</v>
      </c>
      <c r="J14" s="132"/>
      <c r="K14" s="137" t="str">
        <f>VLOOKUP($B$1&amp;K13,'Lista Zespołów'!$A$4:$E$75,3,FALSE)</f>
        <v>Radomka Radom 1</v>
      </c>
      <c r="L14" s="138"/>
      <c r="M14" s="131" t="str">
        <f>VLOOKUP($B$1&amp;M13,'Lista Zespołów'!$A$4:$E$75,3,FALSE)</f>
        <v>Atena Warszawa 2</v>
      </c>
      <c r="N14" s="132"/>
      <c r="O14" s="126"/>
      <c r="P14" s="127"/>
    </row>
    <row r="15" spans="1:16" s="2" customFormat="1" ht="73.5" customHeight="1" thickBot="1" x14ac:dyDescent="0.35">
      <c r="A15" s="77">
        <v>1</v>
      </c>
      <c r="B15" s="78" t="str">
        <f>VLOOKUP($B$1&amp;A15,'Lista Zespołów'!$A$4:$E$75,3,FALSE)</f>
        <v>Olimp Mińsk Maz. 2</v>
      </c>
      <c r="C15" s="25" t="s">
        <v>16</v>
      </c>
      <c r="D15" s="26" t="s">
        <v>16</v>
      </c>
      <c r="E15" s="19">
        <v>21</v>
      </c>
      <c r="F15" s="30">
        <v>14</v>
      </c>
      <c r="G15" s="19">
        <v>21</v>
      </c>
      <c r="H15" s="30">
        <v>17</v>
      </c>
      <c r="I15" s="19">
        <v>21</v>
      </c>
      <c r="J15" s="30">
        <v>10</v>
      </c>
      <c r="K15" s="19">
        <v>21</v>
      </c>
      <c r="L15" s="30">
        <v>16</v>
      </c>
      <c r="M15" s="19">
        <v>21</v>
      </c>
      <c r="N15" s="30">
        <v>15</v>
      </c>
      <c r="O15" s="19"/>
      <c r="P15" s="30"/>
    </row>
    <row r="16" spans="1:16" s="2" customFormat="1" ht="73.5" customHeight="1" thickBot="1" x14ac:dyDescent="0.35">
      <c r="A16" s="79">
        <v>2</v>
      </c>
      <c r="B16" s="80" t="str">
        <f>VLOOKUP($B$1&amp;A16,'Lista Zespołów'!$A$4:$E$75,3,FALSE)</f>
        <v>Nike Ostrołęka 4</v>
      </c>
      <c r="C16" s="85">
        <f>IF(F15="","",F15)</f>
        <v>14</v>
      </c>
      <c r="D16" s="86">
        <f>IF(E15="","",E15)</f>
        <v>21</v>
      </c>
      <c r="E16" s="27" t="s">
        <v>16</v>
      </c>
      <c r="F16" s="28" t="s">
        <v>16</v>
      </c>
      <c r="G16" s="23">
        <v>17</v>
      </c>
      <c r="H16" s="31">
        <v>21</v>
      </c>
      <c r="I16" s="23">
        <v>13</v>
      </c>
      <c r="J16" s="31">
        <v>21</v>
      </c>
      <c r="K16" s="23">
        <v>14</v>
      </c>
      <c r="L16" s="31">
        <v>21</v>
      </c>
      <c r="M16" s="23">
        <v>21</v>
      </c>
      <c r="N16" s="31">
        <v>13</v>
      </c>
      <c r="O16" s="23"/>
      <c r="P16" s="31"/>
    </row>
    <row r="17" spans="1:16" s="2" customFormat="1" ht="73.5" customHeight="1" thickBot="1" x14ac:dyDescent="0.35">
      <c r="A17" s="81">
        <v>3</v>
      </c>
      <c r="B17" s="82" t="str">
        <f>VLOOKUP($B$1&amp;A17,'Lista Zespołów'!$A$4:$E$75,3,FALSE)</f>
        <v>Nike Ostrołęka 3</v>
      </c>
      <c r="C17" s="84">
        <f>IF(H15="","",H15)</f>
        <v>17</v>
      </c>
      <c r="D17" s="87">
        <f>IF(G15="","",G15)</f>
        <v>21</v>
      </c>
      <c r="E17" s="84">
        <f>IF(H16="","",H16)</f>
        <v>21</v>
      </c>
      <c r="F17" s="87">
        <f>IF(G16="","",G16)</f>
        <v>17</v>
      </c>
      <c r="G17" s="29" t="s">
        <v>16</v>
      </c>
      <c r="H17" s="26" t="s">
        <v>16</v>
      </c>
      <c r="I17" s="24">
        <v>21</v>
      </c>
      <c r="J17" s="30">
        <v>19</v>
      </c>
      <c r="K17" s="24">
        <v>21</v>
      </c>
      <c r="L17" s="30">
        <v>18</v>
      </c>
      <c r="M17" s="24">
        <v>21</v>
      </c>
      <c r="N17" s="30">
        <v>15</v>
      </c>
      <c r="O17" s="24"/>
      <c r="P17" s="30"/>
    </row>
    <row r="18" spans="1:16" s="2" customFormat="1" ht="73.5" customHeight="1" thickBot="1" x14ac:dyDescent="0.35">
      <c r="A18" s="79">
        <v>4</v>
      </c>
      <c r="B18" s="80" t="str">
        <f>VLOOKUP($B$1&amp;A18,'Lista Zespołów'!$A$4:$E$75,3,FALSE)</f>
        <v>Sęp Żelechów 3</v>
      </c>
      <c r="C18" s="85">
        <f>IF(J15="","",J15)</f>
        <v>10</v>
      </c>
      <c r="D18" s="86">
        <f>IF(I15="","",I15)</f>
        <v>21</v>
      </c>
      <c r="E18" s="85">
        <f>IF(J16="","",J16)</f>
        <v>21</v>
      </c>
      <c r="F18" s="86">
        <f>IF(I16="","",I16)</f>
        <v>13</v>
      </c>
      <c r="G18" s="85">
        <f>IF(J17="","",J17)</f>
        <v>19</v>
      </c>
      <c r="H18" s="86">
        <f>IF(I17="","",I17)</f>
        <v>21</v>
      </c>
      <c r="I18" s="27" t="s">
        <v>16</v>
      </c>
      <c r="J18" s="28" t="s">
        <v>16</v>
      </c>
      <c r="K18" s="23">
        <v>19</v>
      </c>
      <c r="L18" s="31">
        <v>21</v>
      </c>
      <c r="M18" s="23">
        <v>20</v>
      </c>
      <c r="N18" s="31">
        <v>22</v>
      </c>
      <c r="O18" s="23"/>
      <c r="P18" s="31"/>
    </row>
    <row r="19" spans="1:16" s="2" customFormat="1" ht="73.5" customHeight="1" thickBot="1" x14ac:dyDescent="0.35">
      <c r="A19" s="79">
        <v>5</v>
      </c>
      <c r="B19" s="83" t="str">
        <f>VLOOKUP($B$1&amp;A19,'Lista Zespołów'!$A$4:$E$75,3,FALSE)</f>
        <v>Radomka Radom 1</v>
      </c>
      <c r="C19" s="85">
        <f>IF(L15="","",L15)</f>
        <v>16</v>
      </c>
      <c r="D19" s="86">
        <f>IF(K15="","",K15)</f>
        <v>21</v>
      </c>
      <c r="E19" s="85">
        <f>IF(L16="","",L16)</f>
        <v>21</v>
      </c>
      <c r="F19" s="86">
        <f>IF(K16="","",K16)</f>
        <v>14</v>
      </c>
      <c r="G19" s="85">
        <f>IF(L17="","",L17)</f>
        <v>18</v>
      </c>
      <c r="H19" s="86">
        <f>IF(K17="","",K17)</f>
        <v>21</v>
      </c>
      <c r="I19" s="85">
        <f>IF(L18="","",L18)</f>
        <v>21</v>
      </c>
      <c r="J19" s="86">
        <f>IF(K18="","",K18)</f>
        <v>19</v>
      </c>
      <c r="K19" s="27" t="s">
        <v>16</v>
      </c>
      <c r="L19" s="59" t="s">
        <v>16</v>
      </c>
      <c r="M19" s="24">
        <v>21</v>
      </c>
      <c r="N19" s="30">
        <v>17</v>
      </c>
      <c r="O19" s="23"/>
      <c r="P19" s="31"/>
    </row>
    <row r="20" spans="1:16" s="2" customFormat="1" ht="73.5" customHeight="1" thickBot="1" x14ac:dyDescent="0.35">
      <c r="A20" s="79">
        <v>6</v>
      </c>
      <c r="B20" s="80" t="str">
        <f>VLOOKUP($B$1&amp;A20,'Lista Zespołów'!$A$4:$E$75,3,FALSE)</f>
        <v>Atena Warszawa 2</v>
      </c>
      <c r="C20" s="85">
        <f>IF(N15="","",N15)</f>
        <v>15</v>
      </c>
      <c r="D20" s="86">
        <f>IF(M15="","",M15)</f>
        <v>21</v>
      </c>
      <c r="E20" s="85">
        <f>IF(N16="","",N16)</f>
        <v>13</v>
      </c>
      <c r="F20" s="86">
        <f>IF(M16="","",M16)</f>
        <v>21</v>
      </c>
      <c r="G20" s="85">
        <f>IF(N17="","",N17)</f>
        <v>15</v>
      </c>
      <c r="H20" s="86">
        <f>IF(M17="","",M17)</f>
        <v>21</v>
      </c>
      <c r="I20" s="85">
        <f>IF(N18="","",N18)</f>
        <v>22</v>
      </c>
      <c r="J20" s="86">
        <f>IF(M18="","",M18)</f>
        <v>20</v>
      </c>
      <c r="K20" s="85">
        <f>IF(N19="","",N19)</f>
        <v>17</v>
      </c>
      <c r="L20" s="86">
        <f>IF(M19="","",M19)</f>
        <v>21</v>
      </c>
      <c r="M20" s="27" t="s">
        <v>16</v>
      </c>
      <c r="N20" s="59" t="s">
        <v>16</v>
      </c>
      <c r="O20" s="23"/>
      <c r="P20" s="31"/>
    </row>
    <row r="21" spans="1:16" s="2" customFormat="1" ht="75.75" hidden="1" customHeight="1" thickBot="1" x14ac:dyDescent="0.35">
      <c r="A21" s="20"/>
      <c r="B21" s="21"/>
      <c r="C21" s="22"/>
      <c r="D21" s="32"/>
      <c r="E21" s="22"/>
      <c r="F21" s="32"/>
      <c r="G21" s="22"/>
      <c r="H21" s="32"/>
      <c r="I21" s="22"/>
      <c r="J21" s="32"/>
      <c r="K21" s="22"/>
      <c r="L21" s="32"/>
      <c r="M21" s="22"/>
      <c r="N21" s="32"/>
      <c r="O21" s="27"/>
      <c r="P21" s="28"/>
    </row>
    <row r="22" spans="1:16" s="2" customFormat="1" x14ac:dyDescent="0.3">
      <c r="B22" s="1"/>
      <c r="C22" s="8"/>
    </row>
    <row r="23" spans="1:16" s="2" customFormat="1" x14ac:dyDescent="0.3">
      <c r="B23" s="1"/>
      <c r="C23" s="8"/>
    </row>
    <row r="24" spans="1:16" s="2" customFormat="1" ht="17.399999999999999" x14ac:dyDescent="0.3">
      <c r="A24" s="50">
        <v>1</v>
      </c>
      <c r="B24" s="53" t="str">
        <f>VLOOKUP(H24,'Lista Zespołów'!$A$4:$E$75,3,FALSE)</f>
        <v>Olimp Mińsk Maz. 2</v>
      </c>
      <c r="C24" s="54" t="s">
        <v>21</v>
      </c>
      <c r="D24" s="53" t="str">
        <f>VLOOKUP(J24,'Lista Zespołów'!$A$4:$E$75,3,FALSE)</f>
        <v>Atena Warszawa 2</v>
      </c>
      <c r="F24" s="2" t="s">
        <v>22</v>
      </c>
      <c r="G24" s="63">
        <v>1</v>
      </c>
      <c r="H24" s="64" t="str">
        <f>$B$1&amp; 1</f>
        <v>D1</v>
      </c>
      <c r="I24" s="65" t="s">
        <v>21</v>
      </c>
      <c r="J24" s="64" t="str">
        <f>$B$1&amp; 6</f>
        <v>D6</v>
      </c>
    </row>
    <row r="25" spans="1:16" s="2" customFormat="1" ht="17.399999999999999" x14ac:dyDescent="0.3">
      <c r="A25" s="50">
        <v>2</v>
      </c>
      <c r="B25" s="53" t="str">
        <f>VLOOKUP(H25,'Lista Zespołów'!$A$4:$E$75,3,FALSE)</f>
        <v>Nike Ostrołęka 4</v>
      </c>
      <c r="C25" s="54" t="s">
        <v>21</v>
      </c>
      <c r="D25" s="53" t="str">
        <f>VLOOKUP(J25,'Lista Zespołów'!$A$4:$E$75,3,FALSE)</f>
        <v>Radomka Radom 1</v>
      </c>
      <c r="F25" s="2" t="s">
        <v>22</v>
      </c>
      <c r="G25" s="63">
        <v>2</v>
      </c>
      <c r="H25" s="64" t="str">
        <f>$B$1&amp; 2</f>
        <v>D2</v>
      </c>
      <c r="I25" s="65" t="s">
        <v>21</v>
      </c>
      <c r="J25" s="64" t="str">
        <f>$B$1&amp; 5</f>
        <v>D5</v>
      </c>
    </row>
    <row r="26" spans="1:16" s="2" customFormat="1" ht="17.399999999999999" x14ac:dyDescent="0.3">
      <c r="A26" s="50">
        <v>3</v>
      </c>
      <c r="B26" s="53" t="str">
        <f>VLOOKUP(H26,'Lista Zespołów'!$A$4:$E$75,3,FALSE)</f>
        <v>Nike Ostrołęka 3</v>
      </c>
      <c r="C26" s="54" t="s">
        <v>21</v>
      </c>
      <c r="D26" s="53" t="str">
        <f>VLOOKUP(J26,'Lista Zespołów'!$A$4:$E$75,3,FALSE)</f>
        <v>Sęp Żelechów 3</v>
      </c>
      <c r="F26" s="2" t="s">
        <v>22</v>
      </c>
      <c r="G26" s="63">
        <v>3</v>
      </c>
      <c r="H26" s="64" t="str">
        <f>$B$1&amp; 3</f>
        <v>D3</v>
      </c>
      <c r="I26" s="65" t="s">
        <v>21</v>
      </c>
      <c r="J26" s="66" t="str">
        <f>$B$1&amp; 4</f>
        <v>D4</v>
      </c>
    </row>
    <row r="27" spans="1:16" s="2" customFormat="1" ht="17.399999999999999" x14ac:dyDescent="0.3">
      <c r="A27"/>
      <c r="B27" s="53"/>
      <c r="C27"/>
      <c r="D27"/>
      <c r="G27" s="67"/>
      <c r="H27" s="68"/>
      <c r="I27" s="69"/>
      <c r="J27" s="68"/>
    </row>
    <row r="28" spans="1:16" ht="17.399999999999999" x14ac:dyDescent="0.3">
      <c r="A28" s="50">
        <v>4</v>
      </c>
      <c r="B28" s="53" t="str">
        <f>VLOOKUP(H28,'Lista Zespołów'!$A$4:$E$75,3,FALSE)</f>
        <v>Atena Warszawa 2</v>
      </c>
      <c r="C28" s="54" t="s">
        <v>21</v>
      </c>
      <c r="D28" s="53" t="str">
        <f>VLOOKUP(J28,'Lista Zespołów'!$A$4:$E$75,3,FALSE)</f>
        <v>Sęp Żelechów 3</v>
      </c>
      <c r="F28" s="2" t="s">
        <v>22</v>
      </c>
      <c r="G28" s="63">
        <v>4</v>
      </c>
      <c r="H28" s="64" t="str">
        <f>$B$1&amp; 6</f>
        <v>D6</v>
      </c>
      <c r="I28" s="65" t="s">
        <v>21</v>
      </c>
      <c r="J28" s="64" t="str">
        <f>$B$1&amp; 4</f>
        <v>D4</v>
      </c>
    </row>
    <row r="29" spans="1:16" ht="17.399999999999999" x14ac:dyDescent="0.3">
      <c r="A29" s="50">
        <v>5</v>
      </c>
      <c r="B29" s="53" t="str">
        <f>VLOOKUP(H29,'Lista Zespołów'!$A$4:$E$75,3,FALSE)</f>
        <v>Radomka Radom 1</v>
      </c>
      <c r="C29" s="54" t="s">
        <v>21</v>
      </c>
      <c r="D29" s="53" t="str">
        <f>VLOOKUP(J29,'Lista Zespołów'!$A$4:$E$75,3,FALSE)</f>
        <v>Nike Ostrołęka 3</v>
      </c>
      <c r="F29" s="2" t="s">
        <v>22</v>
      </c>
      <c r="G29" s="63">
        <v>5</v>
      </c>
      <c r="H29" s="64" t="str">
        <f>$B$1&amp; 5</f>
        <v>D5</v>
      </c>
      <c r="I29" s="65" t="s">
        <v>21</v>
      </c>
      <c r="J29" s="64" t="str">
        <f>$B$1&amp; 3</f>
        <v>D3</v>
      </c>
    </row>
    <row r="30" spans="1:16" ht="17.399999999999999" x14ac:dyDescent="0.3">
      <c r="A30" s="50">
        <v>6</v>
      </c>
      <c r="B30" s="53" t="str">
        <f>VLOOKUP(H30,'Lista Zespołów'!$A$4:$E$75,3,FALSE)</f>
        <v>Olimp Mińsk Maz. 2</v>
      </c>
      <c r="C30" s="54" t="s">
        <v>21</v>
      </c>
      <c r="D30" s="53" t="str">
        <f>VLOOKUP(J30,'Lista Zespołów'!$A$4:$E$75,3,FALSE)</f>
        <v>Nike Ostrołęka 4</v>
      </c>
      <c r="F30" s="2" t="s">
        <v>22</v>
      </c>
      <c r="G30" s="70">
        <v>6</v>
      </c>
      <c r="H30" s="68" t="str">
        <f>$B$1&amp; 1</f>
        <v>D1</v>
      </c>
      <c r="I30" s="69" t="s">
        <v>21</v>
      </c>
      <c r="J30" s="68" t="str">
        <f>$B$1&amp; 2</f>
        <v>D2</v>
      </c>
    </row>
    <row r="31" spans="1:16" ht="17.399999999999999" x14ac:dyDescent="0.3">
      <c r="B31" s="53"/>
      <c r="G31" s="67"/>
      <c r="H31" s="68"/>
      <c r="I31" s="69"/>
      <c r="J31" s="68"/>
    </row>
    <row r="32" spans="1:16" ht="17.399999999999999" x14ac:dyDescent="0.3">
      <c r="A32" s="50">
        <v>7</v>
      </c>
      <c r="B32" s="53" t="str">
        <f>VLOOKUP(H32,'Lista Zespołów'!$A$4:$E$75,3,FALSE)</f>
        <v>Nike Ostrołęka 4</v>
      </c>
      <c r="C32" s="54" t="s">
        <v>21</v>
      </c>
      <c r="D32" s="53" t="str">
        <f>VLOOKUP(J32,'Lista Zespołów'!$A$4:$E$75,3,FALSE)</f>
        <v>Atena Warszawa 2</v>
      </c>
      <c r="F32" t="s">
        <v>22</v>
      </c>
      <c r="G32" s="63">
        <v>7</v>
      </c>
      <c r="H32" s="64" t="str">
        <f>$B$1&amp; 2</f>
        <v>D2</v>
      </c>
      <c r="I32" s="65" t="s">
        <v>21</v>
      </c>
      <c r="J32" s="64" t="str">
        <f>$B$1&amp; 6</f>
        <v>D6</v>
      </c>
    </row>
    <row r="33" spans="1:10" ht="17.399999999999999" x14ac:dyDescent="0.3">
      <c r="A33" s="50">
        <v>8</v>
      </c>
      <c r="B33" s="53" t="str">
        <f>VLOOKUP(H33,'Lista Zespołów'!$A$4:$E$75,3,FALSE)</f>
        <v>Nike Ostrołęka 3</v>
      </c>
      <c r="C33" s="54" t="s">
        <v>21</v>
      </c>
      <c r="D33" s="53" t="str">
        <f>VLOOKUP(J33,'Lista Zespołów'!$A$4:$E$75,3,FALSE)</f>
        <v>Olimp Mińsk Maz. 2</v>
      </c>
      <c r="F33" t="s">
        <v>22</v>
      </c>
      <c r="G33" s="63">
        <v>8</v>
      </c>
      <c r="H33" s="64" t="str">
        <f>$B$1&amp; 3</f>
        <v>D3</v>
      </c>
      <c r="I33" s="65" t="s">
        <v>21</v>
      </c>
      <c r="J33" s="64" t="str">
        <f>$B$1&amp; 1</f>
        <v>D1</v>
      </c>
    </row>
    <row r="34" spans="1:10" ht="17.399999999999999" x14ac:dyDescent="0.3">
      <c r="A34" s="50">
        <v>9</v>
      </c>
      <c r="B34" s="53" t="str">
        <f>VLOOKUP(H34,'Lista Zespołów'!$A$4:$E$75,3,FALSE)</f>
        <v>Sęp Żelechów 3</v>
      </c>
      <c r="C34" s="54" t="s">
        <v>21</v>
      </c>
      <c r="D34" s="53" t="str">
        <f>VLOOKUP(J34,'Lista Zespołów'!$A$4:$E$75,3,FALSE)</f>
        <v>Radomka Radom 1</v>
      </c>
      <c r="F34" t="s">
        <v>22</v>
      </c>
      <c r="G34" s="70">
        <v>9</v>
      </c>
      <c r="H34" s="68" t="str">
        <f>$B$1&amp; 4</f>
        <v>D4</v>
      </c>
      <c r="I34" s="69" t="s">
        <v>21</v>
      </c>
      <c r="J34" s="68" t="str">
        <f>$B$1&amp; 5</f>
        <v>D5</v>
      </c>
    </row>
    <row r="35" spans="1:10" ht="17.399999999999999" x14ac:dyDescent="0.3">
      <c r="B35" s="53"/>
      <c r="G35" s="67"/>
      <c r="H35" s="68"/>
      <c r="I35" s="69"/>
      <c r="J35" s="68"/>
    </row>
    <row r="36" spans="1:10" ht="17.399999999999999" x14ac:dyDescent="0.3">
      <c r="A36" s="50">
        <v>10</v>
      </c>
      <c r="B36" s="53" t="str">
        <f>VLOOKUP(H36,'Lista Zespołów'!$A$4:$E$75,3,FALSE)</f>
        <v>Atena Warszawa 2</v>
      </c>
      <c r="C36" s="54" t="s">
        <v>21</v>
      </c>
      <c r="D36" s="53" t="str">
        <f>VLOOKUP(J36,'Lista Zespołów'!$A$4:$E$75,3,FALSE)</f>
        <v>Radomka Radom 1</v>
      </c>
      <c r="F36" t="s">
        <v>22</v>
      </c>
      <c r="G36" s="70">
        <v>10</v>
      </c>
      <c r="H36" s="68" t="str">
        <f>$B$1&amp; 6</f>
        <v>D6</v>
      </c>
      <c r="I36" s="69" t="s">
        <v>21</v>
      </c>
      <c r="J36" s="68" t="str">
        <f>$B$1&amp; 5</f>
        <v>D5</v>
      </c>
    </row>
    <row r="37" spans="1:10" ht="17.399999999999999" x14ac:dyDescent="0.3">
      <c r="A37" s="50">
        <v>11</v>
      </c>
      <c r="B37" s="53" t="str">
        <f>VLOOKUP(H37,'Lista Zespołów'!$A$4:$E$75,3,FALSE)</f>
        <v>Olimp Mińsk Maz. 2</v>
      </c>
      <c r="C37" s="54" t="s">
        <v>21</v>
      </c>
      <c r="D37" s="53" t="str">
        <f>VLOOKUP(J37,'Lista Zespołów'!$A$4:$E$75,3,FALSE)</f>
        <v>Sęp Żelechów 3</v>
      </c>
      <c r="F37" t="s">
        <v>22</v>
      </c>
      <c r="G37" s="70">
        <v>11</v>
      </c>
      <c r="H37" s="68" t="str">
        <f>$B$1&amp; 1</f>
        <v>D1</v>
      </c>
      <c r="I37" s="69" t="s">
        <v>21</v>
      </c>
      <c r="J37" s="68" t="str">
        <f>$B$1&amp; 4</f>
        <v>D4</v>
      </c>
    </row>
    <row r="38" spans="1:10" ht="18" x14ac:dyDescent="0.35">
      <c r="A38" s="50">
        <v>12</v>
      </c>
      <c r="B38" s="53" t="str">
        <f>VLOOKUP(H38,'Lista Zespołów'!$A$4:$E$75,3,FALSE)</f>
        <v>Nike Ostrołęka 4</v>
      </c>
      <c r="C38" s="56" t="s">
        <v>21</v>
      </c>
      <c r="D38" s="53" t="str">
        <f>VLOOKUP(J38,'Lista Zespołów'!$A$4:$E$75,3,FALSE)</f>
        <v>Nike Ostrołęka 3</v>
      </c>
      <c r="F38" t="s">
        <v>22</v>
      </c>
      <c r="G38" s="70">
        <v>12</v>
      </c>
      <c r="H38" s="68" t="str">
        <f>$B$1&amp; 2</f>
        <v>D2</v>
      </c>
      <c r="I38" s="69" t="s">
        <v>21</v>
      </c>
      <c r="J38" s="68" t="str">
        <f>$B$1&amp; 3</f>
        <v>D3</v>
      </c>
    </row>
    <row r="39" spans="1:10" ht="17.399999999999999" x14ac:dyDescent="0.3">
      <c r="B39" s="53"/>
      <c r="G39" s="67"/>
      <c r="H39" s="68"/>
      <c r="I39" s="69"/>
      <c r="J39" s="68"/>
    </row>
    <row r="40" spans="1:10" ht="17.399999999999999" x14ac:dyDescent="0.3">
      <c r="A40" s="50">
        <v>13</v>
      </c>
      <c r="B40" s="53" t="str">
        <f>VLOOKUP(H40,'Lista Zespołów'!$A$4:$E$75,3,FALSE)</f>
        <v>Nike Ostrołęka 3</v>
      </c>
      <c r="C40" s="54" t="s">
        <v>21</v>
      </c>
      <c r="D40" s="53" t="str">
        <f>VLOOKUP(J40,'Lista Zespołów'!$A$4:$E$75,3,FALSE)</f>
        <v>Atena Warszawa 2</v>
      </c>
      <c r="F40" t="s">
        <v>22</v>
      </c>
      <c r="G40" s="70">
        <v>13</v>
      </c>
      <c r="H40" s="68" t="str">
        <f>$B$1&amp; 3</f>
        <v>D3</v>
      </c>
      <c r="I40" s="69" t="s">
        <v>21</v>
      </c>
      <c r="J40" s="68" t="str">
        <f>$B$1&amp; 6</f>
        <v>D6</v>
      </c>
    </row>
    <row r="41" spans="1:10" ht="18" x14ac:dyDescent="0.35">
      <c r="A41" s="50">
        <v>14</v>
      </c>
      <c r="B41" s="53" t="str">
        <f>VLOOKUP(H41,'Lista Zespołów'!$A$4:$E$75,3,FALSE)</f>
        <v>Sęp Żelechów 3</v>
      </c>
      <c r="C41" s="56" t="s">
        <v>21</v>
      </c>
      <c r="D41" s="53" t="str">
        <f>VLOOKUP(J41,'Lista Zespołów'!$A$4:$E$75,3,FALSE)</f>
        <v>Nike Ostrołęka 4</v>
      </c>
      <c r="F41" t="s">
        <v>22</v>
      </c>
      <c r="G41" s="70">
        <v>14</v>
      </c>
      <c r="H41" s="68" t="str">
        <f>$B$1&amp; 4</f>
        <v>D4</v>
      </c>
      <c r="I41" s="69" t="s">
        <v>21</v>
      </c>
      <c r="J41" s="68" t="str">
        <f>$B$1&amp; 2</f>
        <v>D2</v>
      </c>
    </row>
    <row r="42" spans="1:10" ht="18" x14ac:dyDescent="0.35">
      <c r="A42" s="50">
        <v>15</v>
      </c>
      <c r="B42" s="53" t="str">
        <f>VLOOKUP(H42,'Lista Zespołów'!$A$4:$E$75,3,FALSE)</f>
        <v>Radomka Radom 1</v>
      </c>
      <c r="C42" s="58" t="s">
        <v>21</v>
      </c>
      <c r="D42" s="53" t="str">
        <f>VLOOKUP(J42,'Lista Zespołów'!$A$4:$E$75,3,FALSE)</f>
        <v>Olimp Mińsk Maz. 2</v>
      </c>
      <c r="F42" t="s">
        <v>22</v>
      </c>
      <c r="G42" s="70">
        <v>15</v>
      </c>
      <c r="H42" s="68" t="str">
        <f>$B$1&amp; 5</f>
        <v>D5</v>
      </c>
      <c r="I42" s="69" t="s">
        <v>21</v>
      </c>
      <c r="J42" s="68" t="str">
        <f>$B$1&amp; 1</f>
        <v>D1</v>
      </c>
    </row>
    <row r="43" spans="1:10" x14ac:dyDescent="0.3">
      <c r="B43" s="57"/>
      <c r="C43" s="57"/>
      <c r="D43" s="57"/>
    </row>
    <row r="44" spans="1:10" ht="18" x14ac:dyDescent="0.35">
      <c r="A44" s="50"/>
      <c r="B44" s="55"/>
      <c r="C44" s="56"/>
      <c r="D44" s="55"/>
      <c r="G44" s="50"/>
      <c r="H44" s="51"/>
      <c r="I44" s="52"/>
      <c r="J44" s="51"/>
    </row>
    <row r="45" spans="1:10" ht="18" x14ac:dyDescent="0.35">
      <c r="A45" s="50"/>
      <c r="B45" s="55"/>
      <c r="C45" s="56"/>
      <c r="D45" s="55"/>
      <c r="G45" s="50"/>
      <c r="H45" s="51"/>
      <c r="I45" s="52"/>
      <c r="J45" s="51"/>
    </row>
    <row r="46" spans="1:10" ht="18" x14ac:dyDescent="0.35">
      <c r="A46" s="50"/>
      <c r="B46" s="53"/>
      <c r="C46" s="54"/>
      <c r="D46" s="53"/>
      <c r="G46" s="50"/>
      <c r="H46" s="51"/>
      <c r="I46" s="52"/>
      <c r="J46" s="51"/>
    </row>
    <row r="48" spans="1:10" ht="18" x14ac:dyDescent="0.35">
      <c r="A48" s="50"/>
      <c r="B48" s="53"/>
      <c r="C48" s="54"/>
      <c r="D48" s="53"/>
      <c r="G48" s="50"/>
      <c r="H48" s="51"/>
      <c r="I48" s="52"/>
      <c r="J48" s="51"/>
    </row>
    <row r="49" spans="1:10" ht="18" x14ac:dyDescent="0.35">
      <c r="A49" s="50"/>
      <c r="B49" s="55"/>
      <c r="C49" s="56"/>
      <c r="D49" s="55"/>
      <c r="G49" s="50"/>
      <c r="H49" s="51"/>
      <c r="I49" s="52"/>
      <c r="J49" s="51"/>
    </row>
    <row r="50" spans="1:10" ht="18" x14ac:dyDescent="0.35">
      <c r="A50" s="50"/>
      <c r="B50" s="51"/>
      <c r="C50" s="52"/>
      <c r="D50" s="51"/>
      <c r="G50" s="50"/>
      <c r="H50" s="51"/>
      <c r="I50" s="52"/>
      <c r="J50" s="51"/>
    </row>
  </sheetData>
  <protectedRanges>
    <protectedRange password="CF7A" sqref="C16:D16" name="Rozstęp1_1"/>
  </protectedRanges>
  <mergeCells count="16">
    <mergeCell ref="K3:L9"/>
    <mergeCell ref="A12:N12"/>
    <mergeCell ref="C13:D13"/>
    <mergeCell ref="E13:F13"/>
    <mergeCell ref="G13:H13"/>
    <mergeCell ref="I13:J13"/>
    <mergeCell ref="K13:L13"/>
    <mergeCell ref="M13:N13"/>
    <mergeCell ref="O13:P13"/>
    <mergeCell ref="C14:D14"/>
    <mergeCell ref="E14:F14"/>
    <mergeCell ref="G14:H14"/>
    <mergeCell ref="I14:J14"/>
    <mergeCell ref="K14:L14"/>
    <mergeCell ref="M14:N14"/>
    <mergeCell ref="O14:P14"/>
  </mergeCells>
  <pageMargins left="0.70866141732283472" right="0.70866141732283472" top="0.74803149606299213" bottom="0.74803149606299213" header="0.31496062992125984" footer="0.31496062992125984"/>
  <pageSetup paperSize="9" scale="48" orientation="landscape" r:id="rId1"/>
  <headerFooter>
    <oddFooter>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0"/>
  <sheetViews>
    <sheetView showGridLines="0" zoomScale="55" zoomScaleNormal="55" workbookViewId="0">
      <selection activeCell="AB14" sqref="AB14"/>
    </sheetView>
  </sheetViews>
  <sheetFormatPr defaultRowHeight="14.4" x14ac:dyDescent="0.3"/>
  <cols>
    <col min="1" max="1" width="9.6640625" customWidth="1"/>
    <col min="2" max="2" width="43" customWidth="1"/>
    <col min="3" max="11" width="15.88671875" customWidth="1"/>
    <col min="12" max="12" width="15.5546875" customWidth="1"/>
    <col min="13" max="14" width="15.88671875" customWidth="1"/>
    <col min="15" max="16" width="15.88671875" hidden="1" customWidth="1"/>
  </cols>
  <sheetData>
    <row r="1" spans="1:16" ht="29.4" thickBot="1" x14ac:dyDescent="0.35">
      <c r="A1" s="40" t="s">
        <v>2</v>
      </c>
      <c r="B1" s="39" t="s">
        <v>23</v>
      </c>
      <c r="D1" s="43" t="s">
        <v>19</v>
      </c>
      <c r="E1" s="42">
        <v>2</v>
      </c>
      <c r="F1" s="44" t="s">
        <v>20</v>
      </c>
      <c r="G1" s="41">
        <v>0</v>
      </c>
    </row>
    <row r="2" spans="1:16" ht="21.6" thickBot="1" x14ac:dyDescent="0.45">
      <c r="A2" s="3" t="str">
        <f>"Tabela grupy "&amp;B1</f>
        <v>Tabela grupy E</v>
      </c>
      <c r="J2" s="3"/>
    </row>
    <row r="3" spans="1:16" ht="26.25" customHeight="1" x14ac:dyDescent="0.5">
      <c r="A3" s="45" t="s">
        <v>9</v>
      </c>
      <c r="B3" s="46" t="s">
        <v>1</v>
      </c>
      <c r="C3" s="47" t="s">
        <v>10</v>
      </c>
      <c r="D3" s="48" t="s">
        <v>11</v>
      </c>
      <c r="E3" s="48" t="s">
        <v>12</v>
      </c>
      <c r="F3" s="48" t="s">
        <v>18</v>
      </c>
      <c r="G3" s="48" t="s">
        <v>13</v>
      </c>
      <c r="H3" s="48" t="s">
        <v>14</v>
      </c>
      <c r="I3" s="49" t="s">
        <v>15</v>
      </c>
      <c r="K3" s="140" t="str">
        <f>_xlnm.Criteria</f>
        <v>E</v>
      </c>
      <c r="L3" s="141"/>
      <c r="M3" s="72"/>
    </row>
    <row r="4" spans="1:16" s="2" customFormat="1" ht="26.25" customHeight="1" x14ac:dyDescent="0.5">
      <c r="A4" s="12">
        <v>1</v>
      </c>
      <c r="B4" s="13" t="str">
        <f>VLOOKUP($B$1&amp;A4,'Lista Zespołów'!$A$4:$E$75,3,FALSE)</f>
        <v>Olimp Mińsk Maz. 3</v>
      </c>
      <c r="C4" s="36">
        <f t="shared" ref="C4:C7" si="0">D4*$E$1+E4*$G$1</f>
        <v>6</v>
      </c>
      <c r="D4" s="37">
        <f t="shared" ref="D4:D9" si="1">IF($C15&gt;$D15,1,0)+IF($E15&gt;$F15,1,0)+IF($G15&gt;$H15,1,0)+IF($I15&gt;$J15,1,0)+IF($K15&gt;$L15,1,0)+IF($M15&gt;$N15,1,0)+IF($O15&gt;$P15,1,0)</f>
        <v>3</v>
      </c>
      <c r="E4" s="37">
        <f t="shared" ref="E4:E9" si="2">IF($C15&lt;$D15,1,0)+IF($E15&lt;$F15,1,0)+IF($G15&lt;$H15,1,0)+IF($I15&lt;$J15,1,0)+IF($K15&lt;$L15,1,0)+IF($M15&lt;$N15,1,0)+IF($O15&lt;$P15,1,0)</f>
        <v>2</v>
      </c>
      <c r="F4" s="37">
        <f t="shared" ref="F4:F7" si="3">E4+D4</f>
        <v>5</v>
      </c>
      <c r="G4" s="37">
        <f>SUM(D$15:D$21)</f>
        <v>101</v>
      </c>
      <c r="H4" s="37">
        <f>SUM(C$15:C$21)</f>
        <v>87</v>
      </c>
      <c r="I4" s="38">
        <f t="shared" ref="I4:I7" si="4">IFERROR(G4/H4,0)</f>
        <v>1.1609195402298851</v>
      </c>
      <c r="K4" s="141"/>
      <c r="L4" s="141"/>
      <c r="M4" s="72"/>
    </row>
    <row r="5" spans="1:16" s="2" customFormat="1" ht="26.25" customHeight="1" x14ac:dyDescent="0.5">
      <c r="A5" s="14">
        <v>2</v>
      </c>
      <c r="B5" s="15" t="str">
        <f>VLOOKUP($B$1&amp;A5,'Lista Zespołów'!$A$4:$E$75,3,FALSE)</f>
        <v>UKS Derby Warszawa</v>
      </c>
      <c r="C5" s="33">
        <f t="shared" si="0"/>
        <v>6</v>
      </c>
      <c r="D5" s="34">
        <f t="shared" si="1"/>
        <v>3</v>
      </c>
      <c r="E5" s="34">
        <f t="shared" si="2"/>
        <v>2</v>
      </c>
      <c r="F5" s="34">
        <f t="shared" si="3"/>
        <v>5</v>
      </c>
      <c r="G5" s="34">
        <f>SUM(F$15:F$21)</f>
        <v>90</v>
      </c>
      <c r="H5" s="34">
        <f>SUM(E$15:E$21)</f>
        <v>98</v>
      </c>
      <c r="I5" s="35">
        <f t="shared" si="4"/>
        <v>0.91836734693877553</v>
      </c>
      <c r="K5" s="141"/>
      <c r="L5" s="141"/>
      <c r="M5" s="72"/>
    </row>
    <row r="6" spans="1:16" s="2" customFormat="1" ht="26.25" customHeight="1" x14ac:dyDescent="0.5">
      <c r="A6" s="12">
        <v>3</v>
      </c>
      <c r="B6" s="13" t="str">
        <f>VLOOKUP($B$1&amp;A6,'Lista Zespołów'!$A$4:$E$75,3,FALSE)</f>
        <v>Radomka Radom 2</v>
      </c>
      <c r="C6" s="36">
        <f t="shared" si="0"/>
        <v>4</v>
      </c>
      <c r="D6" s="37">
        <f t="shared" si="1"/>
        <v>2</v>
      </c>
      <c r="E6" s="37">
        <f t="shared" si="2"/>
        <v>3</v>
      </c>
      <c r="F6" s="37">
        <f t="shared" si="3"/>
        <v>5</v>
      </c>
      <c r="G6" s="37">
        <f>SUM(H$15:H$21)</f>
        <v>98</v>
      </c>
      <c r="H6" s="37">
        <f>SUM(G$15:G$21)</f>
        <v>99</v>
      </c>
      <c r="I6" s="38">
        <f t="shared" si="4"/>
        <v>0.98989898989898994</v>
      </c>
      <c r="K6" s="141"/>
      <c r="L6" s="141"/>
      <c r="M6" s="72"/>
    </row>
    <row r="7" spans="1:16" s="2" customFormat="1" ht="26.25" customHeight="1" x14ac:dyDescent="0.5">
      <c r="A7" s="14">
        <v>4</v>
      </c>
      <c r="B7" s="15" t="str">
        <f>VLOOKUP($B$1&amp;A7,'Lista Zespołów'!$A$4:$E$75,3,FALSE)</f>
        <v>Nike Ostrołęka 5</v>
      </c>
      <c r="C7" s="33">
        <f t="shared" si="0"/>
        <v>0</v>
      </c>
      <c r="D7" s="34">
        <f t="shared" si="1"/>
        <v>0</v>
      </c>
      <c r="E7" s="34">
        <f t="shared" si="2"/>
        <v>5</v>
      </c>
      <c r="F7" s="34">
        <f t="shared" si="3"/>
        <v>5</v>
      </c>
      <c r="G7" s="34">
        <f>SUM(J$15:J$21)</f>
        <v>73</v>
      </c>
      <c r="H7" s="34">
        <f>SUM(I$15:I$21)</f>
        <v>105</v>
      </c>
      <c r="I7" s="35">
        <f t="shared" si="4"/>
        <v>0.69523809523809521</v>
      </c>
      <c r="K7" s="141"/>
      <c r="L7" s="141"/>
      <c r="M7" s="72"/>
    </row>
    <row r="8" spans="1:16" s="2" customFormat="1" ht="26.25" customHeight="1" x14ac:dyDescent="0.5">
      <c r="A8" s="12">
        <v>5</v>
      </c>
      <c r="B8" s="13" t="str">
        <f>VLOOKUP($B$1&amp;A8,'Lista Zespołów'!$A$4:$E$75,3,FALSE)</f>
        <v>Atena Warszawa 3</v>
      </c>
      <c r="C8" s="36">
        <f>D8*$E$1+E8*$G$1</f>
        <v>6</v>
      </c>
      <c r="D8" s="37">
        <f t="shared" si="1"/>
        <v>3</v>
      </c>
      <c r="E8" s="37">
        <f t="shared" si="2"/>
        <v>2</v>
      </c>
      <c r="F8" s="37">
        <f>E8+D8</f>
        <v>5</v>
      </c>
      <c r="G8" s="37">
        <f>SUM(L$15:L$21)</f>
        <v>103</v>
      </c>
      <c r="H8" s="37">
        <f>SUM(K$15:K$21)</f>
        <v>93</v>
      </c>
      <c r="I8" s="38">
        <f>IFERROR(G8/H8,0)</f>
        <v>1.10752688172043</v>
      </c>
      <c r="K8" s="141"/>
      <c r="L8" s="141"/>
      <c r="M8" s="72"/>
    </row>
    <row r="9" spans="1:16" s="2" customFormat="1" ht="26.25" customHeight="1" x14ac:dyDescent="0.5">
      <c r="A9" s="14">
        <v>6</v>
      </c>
      <c r="B9" s="15" t="str">
        <f>VLOOKUP($B$1&amp;A9,'Lista Zespołów'!$A$4:$E$75,3,FALSE)</f>
        <v>Olimpia Węgrów 2</v>
      </c>
      <c r="C9" s="33">
        <f t="shared" ref="C9" si="5">D9*$E$1+E9*$G$1</f>
        <v>8</v>
      </c>
      <c r="D9" s="34">
        <f t="shared" si="1"/>
        <v>4</v>
      </c>
      <c r="E9" s="34">
        <f t="shared" si="2"/>
        <v>1</v>
      </c>
      <c r="F9" s="34">
        <f t="shared" ref="F9" si="6">E9+D9</f>
        <v>5</v>
      </c>
      <c r="G9" s="34">
        <f>SUM(N$15:N$21)</f>
        <v>105</v>
      </c>
      <c r="H9" s="34">
        <f>SUM(M$15:M$21)</f>
        <v>88</v>
      </c>
      <c r="I9" s="35">
        <f t="shared" ref="I9" si="7">IFERROR(G9/H9,0)</f>
        <v>1.1931818181818181</v>
      </c>
      <c r="K9" s="141"/>
      <c r="L9" s="141"/>
      <c r="M9" s="72"/>
    </row>
    <row r="10" spans="1:16" s="2" customFormat="1" x14ac:dyDescent="0.3">
      <c r="A10" s="10"/>
      <c r="B10" s="1"/>
      <c r="C10" s="8"/>
    </row>
    <row r="11" spans="1:16" s="2" customFormat="1" ht="21" x14ac:dyDescent="0.4">
      <c r="A11" s="3" t="str">
        <f>"Mecze grupy "&amp;$B$1</f>
        <v>Mecze grupy E</v>
      </c>
      <c r="B11"/>
      <c r="C11"/>
      <c r="D11" s="3"/>
      <c r="E11"/>
      <c r="F11"/>
      <c r="G11"/>
      <c r="H11"/>
      <c r="I11"/>
      <c r="J11"/>
      <c r="K11"/>
      <c r="L11"/>
      <c r="M11"/>
      <c r="N11"/>
    </row>
    <row r="12" spans="1:16" s="2" customFormat="1" ht="18.75" customHeight="1" thickBot="1" x14ac:dyDescent="0.35">
      <c r="A12" s="133" t="s">
        <v>17</v>
      </c>
      <c r="B12" s="134"/>
      <c r="C12" s="134"/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N12" s="134"/>
    </row>
    <row r="13" spans="1:16" s="2" customFormat="1" ht="25.8" x14ac:dyDescent="0.5">
      <c r="A13" s="16" t="s">
        <v>9</v>
      </c>
      <c r="B13" s="18"/>
      <c r="C13" s="135">
        <v>1</v>
      </c>
      <c r="D13" s="136"/>
      <c r="E13" s="135">
        <v>2</v>
      </c>
      <c r="F13" s="136"/>
      <c r="G13" s="135">
        <v>3</v>
      </c>
      <c r="H13" s="136"/>
      <c r="I13" s="135">
        <v>4</v>
      </c>
      <c r="J13" s="136"/>
      <c r="K13" s="135">
        <v>5</v>
      </c>
      <c r="L13" s="136"/>
      <c r="M13" s="128">
        <v>6</v>
      </c>
      <c r="N13" s="129"/>
      <c r="O13" s="128"/>
      <c r="P13" s="129"/>
    </row>
    <row r="14" spans="1:16" s="2" customFormat="1" ht="51.75" customHeight="1" thickBot="1" x14ac:dyDescent="0.55000000000000004">
      <c r="A14" s="17"/>
      <c r="B14" s="71" t="s">
        <v>1</v>
      </c>
      <c r="C14" s="131" t="str">
        <f>VLOOKUP($B$1&amp;C13,'Lista Zespołów'!$A$4:$E$75,3,FALSE)</f>
        <v>Olimp Mińsk Maz. 3</v>
      </c>
      <c r="D14" s="132"/>
      <c r="E14" s="131" t="str">
        <f>VLOOKUP($B$1&amp;E13,'Lista Zespołów'!$A$4:$E$75,3,FALSE)</f>
        <v>UKS Derby Warszawa</v>
      </c>
      <c r="F14" s="132"/>
      <c r="G14" s="131" t="str">
        <f>VLOOKUP($B$1&amp;G13,'Lista Zespołów'!$A$4:$E$75,3,FALSE)</f>
        <v>Radomka Radom 2</v>
      </c>
      <c r="H14" s="132"/>
      <c r="I14" s="131" t="str">
        <f>VLOOKUP($B$1&amp;I13,'Lista Zespołów'!$A$4:$E$75,3,FALSE)</f>
        <v>Nike Ostrołęka 5</v>
      </c>
      <c r="J14" s="132"/>
      <c r="K14" s="137" t="str">
        <f>VLOOKUP($B$1&amp;K13,'Lista Zespołów'!$A$4:$E$75,3,FALSE)</f>
        <v>Atena Warszawa 3</v>
      </c>
      <c r="L14" s="138"/>
      <c r="M14" s="131" t="str">
        <f>VLOOKUP($B$1&amp;M13,'Lista Zespołów'!$A$4:$E$75,3,FALSE)</f>
        <v>Olimpia Węgrów 2</v>
      </c>
      <c r="N14" s="132"/>
      <c r="O14" s="126"/>
      <c r="P14" s="127"/>
    </row>
    <row r="15" spans="1:16" s="2" customFormat="1" ht="73.5" customHeight="1" thickBot="1" x14ac:dyDescent="0.35">
      <c r="A15" s="77">
        <v>1</v>
      </c>
      <c r="B15" s="109" t="str">
        <f>VLOOKUP($B$1&amp;A15,'Lista Zespołów'!$A$4:$E$75,3,FALSE)</f>
        <v>Olimp Mińsk Maz. 3</v>
      </c>
      <c r="C15" s="25" t="s">
        <v>16</v>
      </c>
      <c r="D15" s="26" t="s">
        <v>16</v>
      </c>
      <c r="E15" s="19">
        <v>21</v>
      </c>
      <c r="F15" s="30">
        <v>7</v>
      </c>
      <c r="G15" s="19">
        <v>21</v>
      </c>
      <c r="H15" s="30">
        <v>19</v>
      </c>
      <c r="I15" s="19">
        <v>21</v>
      </c>
      <c r="J15" s="30">
        <v>16</v>
      </c>
      <c r="K15" s="19">
        <v>16</v>
      </c>
      <c r="L15" s="30">
        <v>21</v>
      </c>
      <c r="M15" s="19">
        <v>22</v>
      </c>
      <c r="N15" s="30">
        <v>24</v>
      </c>
      <c r="O15" s="19"/>
      <c r="P15" s="30"/>
    </row>
    <row r="16" spans="1:16" s="2" customFormat="1" ht="73.5" customHeight="1" thickBot="1" x14ac:dyDescent="0.35">
      <c r="A16" s="79">
        <v>2</v>
      </c>
      <c r="B16" s="83" t="str">
        <f>VLOOKUP($B$1&amp;A16,'Lista Zespołów'!$A$4:$E$75,3,FALSE)</f>
        <v>UKS Derby Warszawa</v>
      </c>
      <c r="C16" s="85">
        <f>IF(F15="","",F15)</f>
        <v>7</v>
      </c>
      <c r="D16" s="86">
        <f>IF(E15="","",E15)</f>
        <v>21</v>
      </c>
      <c r="E16" s="27" t="s">
        <v>16</v>
      </c>
      <c r="F16" s="28" t="s">
        <v>16</v>
      </c>
      <c r="G16" s="23">
        <v>18</v>
      </c>
      <c r="H16" s="31">
        <v>21</v>
      </c>
      <c r="I16" s="23">
        <v>21</v>
      </c>
      <c r="J16" s="31">
        <v>17</v>
      </c>
      <c r="K16" s="23">
        <v>23</v>
      </c>
      <c r="L16" s="31">
        <v>21</v>
      </c>
      <c r="M16" s="23">
        <v>21</v>
      </c>
      <c r="N16" s="31">
        <v>18</v>
      </c>
      <c r="O16" s="23"/>
      <c r="P16" s="31"/>
    </row>
    <row r="17" spans="1:16" s="2" customFormat="1" ht="73.5" customHeight="1" thickBot="1" x14ac:dyDescent="0.35">
      <c r="A17" s="81">
        <v>3</v>
      </c>
      <c r="B17" s="110" t="str">
        <f>VLOOKUP($B$1&amp;A17,'Lista Zespołów'!$A$4:$E$75,3,FALSE)</f>
        <v>Radomka Radom 2</v>
      </c>
      <c r="C17" s="84">
        <f>IF(H15="","",H15)</f>
        <v>19</v>
      </c>
      <c r="D17" s="87">
        <f>IF(G15="","",G15)</f>
        <v>21</v>
      </c>
      <c r="E17" s="84">
        <f>IF(H16="","",H16)</f>
        <v>21</v>
      </c>
      <c r="F17" s="87">
        <f>IF(G16="","",G16)</f>
        <v>18</v>
      </c>
      <c r="G17" s="29" t="s">
        <v>16</v>
      </c>
      <c r="H17" s="26" t="s">
        <v>16</v>
      </c>
      <c r="I17" s="24">
        <v>21</v>
      </c>
      <c r="J17" s="30">
        <v>18</v>
      </c>
      <c r="K17" s="24">
        <v>19</v>
      </c>
      <c r="L17" s="30">
        <v>21</v>
      </c>
      <c r="M17" s="24">
        <v>18</v>
      </c>
      <c r="N17" s="30">
        <v>21</v>
      </c>
      <c r="O17" s="24"/>
      <c r="P17" s="30"/>
    </row>
    <row r="18" spans="1:16" s="2" customFormat="1" ht="73.5" customHeight="1" thickBot="1" x14ac:dyDescent="0.35">
      <c r="A18" s="79">
        <v>4</v>
      </c>
      <c r="B18" s="83" t="str">
        <f>VLOOKUP($B$1&amp;A18,'Lista Zespołów'!$A$4:$E$75,3,FALSE)</f>
        <v>Nike Ostrołęka 5</v>
      </c>
      <c r="C18" s="85">
        <f>IF(J15="","",J15)</f>
        <v>16</v>
      </c>
      <c r="D18" s="86">
        <f>IF(I15="","",I15)</f>
        <v>21</v>
      </c>
      <c r="E18" s="85">
        <f>IF(J16="","",J16)</f>
        <v>17</v>
      </c>
      <c r="F18" s="86">
        <f>IF(I16="","",I16)</f>
        <v>21</v>
      </c>
      <c r="G18" s="85">
        <f>IF(J17="","",J17)</f>
        <v>18</v>
      </c>
      <c r="H18" s="86">
        <f>IF(I17="","",I17)</f>
        <v>21</v>
      </c>
      <c r="I18" s="27" t="s">
        <v>16</v>
      </c>
      <c r="J18" s="28" t="s">
        <v>16</v>
      </c>
      <c r="K18" s="23">
        <v>14</v>
      </c>
      <c r="L18" s="31">
        <v>21</v>
      </c>
      <c r="M18" s="23">
        <v>8</v>
      </c>
      <c r="N18" s="31">
        <v>21</v>
      </c>
      <c r="O18" s="23"/>
      <c r="P18" s="31"/>
    </row>
    <row r="19" spans="1:16" s="2" customFormat="1" ht="73.5" customHeight="1" thickBot="1" x14ac:dyDescent="0.35">
      <c r="A19" s="79">
        <v>5</v>
      </c>
      <c r="B19" s="83" t="str">
        <f>VLOOKUP($B$1&amp;A19,'Lista Zespołów'!$A$4:$E$75,3,FALSE)</f>
        <v>Atena Warszawa 3</v>
      </c>
      <c r="C19" s="85">
        <f>IF(L15="","",L15)</f>
        <v>21</v>
      </c>
      <c r="D19" s="86">
        <f>IF(K15="","",K15)</f>
        <v>16</v>
      </c>
      <c r="E19" s="85">
        <f>IF(L16="","",L16)</f>
        <v>21</v>
      </c>
      <c r="F19" s="86">
        <f>IF(K16="","",K16)</f>
        <v>23</v>
      </c>
      <c r="G19" s="85">
        <f>IF(L17="","",L17)</f>
        <v>21</v>
      </c>
      <c r="H19" s="86">
        <f>IF(K17="","",K17)</f>
        <v>19</v>
      </c>
      <c r="I19" s="85">
        <f>IF(L18="","",L18)</f>
        <v>21</v>
      </c>
      <c r="J19" s="86">
        <f>IF(K18="","",K18)</f>
        <v>14</v>
      </c>
      <c r="K19" s="27" t="s">
        <v>16</v>
      </c>
      <c r="L19" s="59" t="s">
        <v>16</v>
      </c>
      <c r="M19" s="24">
        <v>19</v>
      </c>
      <c r="N19" s="30">
        <v>21</v>
      </c>
      <c r="O19" s="23"/>
      <c r="P19" s="31"/>
    </row>
    <row r="20" spans="1:16" s="2" customFormat="1" ht="73.5" customHeight="1" thickBot="1" x14ac:dyDescent="0.35">
      <c r="A20" s="79">
        <v>6</v>
      </c>
      <c r="B20" s="83" t="str">
        <f>VLOOKUP($B$1&amp;A20,'Lista Zespołów'!$A$4:$E$75,3,FALSE)</f>
        <v>Olimpia Węgrów 2</v>
      </c>
      <c r="C20" s="85">
        <f>IF(N15="","",N15)</f>
        <v>24</v>
      </c>
      <c r="D20" s="86">
        <f>IF(M15="","",M15)</f>
        <v>22</v>
      </c>
      <c r="E20" s="85">
        <f>IF(N16="","",N16)</f>
        <v>18</v>
      </c>
      <c r="F20" s="86">
        <f>IF(M16="","",M16)</f>
        <v>21</v>
      </c>
      <c r="G20" s="85">
        <f>IF(N17="","",N17)</f>
        <v>21</v>
      </c>
      <c r="H20" s="86">
        <f>IF(M17="","",M17)</f>
        <v>18</v>
      </c>
      <c r="I20" s="85">
        <f>IF(N18="","",N18)</f>
        <v>21</v>
      </c>
      <c r="J20" s="86">
        <f>IF(M18="","",M18)</f>
        <v>8</v>
      </c>
      <c r="K20" s="85">
        <f>IF(N19="","",N19)</f>
        <v>21</v>
      </c>
      <c r="L20" s="86">
        <f>IF(M19="","",M19)</f>
        <v>19</v>
      </c>
      <c r="M20" s="27" t="s">
        <v>16</v>
      </c>
      <c r="N20" s="59" t="s">
        <v>16</v>
      </c>
      <c r="O20" s="23"/>
      <c r="P20" s="31"/>
    </row>
    <row r="21" spans="1:16" s="2" customFormat="1" ht="75.75" hidden="1" customHeight="1" thickBot="1" x14ac:dyDescent="0.35">
      <c r="A21" s="20"/>
      <c r="B21" s="21"/>
      <c r="C21" s="22"/>
      <c r="D21" s="32"/>
      <c r="E21" s="22"/>
      <c r="F21" s="32"/>
      <c r="G21" s="22"/>
      <c r="H21" s="32"/>
      <c r="I21" s="22"/>
      <c r="J21" s="32"/>
      <c r="K21" s="22"/>
      <c r="L21" s="32"/>
      <c r="M21" s="22"/>
      <c r="N21" s="32"/>
      <c r="O21" s="27"/>
      <c r="P21" s="28"/>
    </row>
    <row r="22" spans="1:16" s="2" customFormat="1" x14ac:dyDescent="0.3">
      <c r="B22" s="1"/>
      <c r="C22" s="8"/>
    </row>
    <row r="23" spans="1:16" s="2" customFormat="1" x14ac:dyDescent="0.3">
      <c r="B23" s="1"/>
      <c r="C23" s="8"/>
    </row>
    <row r="24" spans="1:16" s="2" customFormat="1" ht="17.399999999999999" x14ac:dyDescent="0.3">
      <c r="A24" s="50">
        <v>1</v>
      </c>
      <c r="B24" s="53" t="str">
        <f>VLOOKUP(H24,'Lista Zespołów'!$A$4:$E$75,3,FALSE)</f>
        <v>Olimp Mińsk Maz. 3</v>
      </c>
      <c r="C24" s="54" t="s">
        <v>21</v>
      </c>
      <c r="D24" s="53" t="str">
        <f>VLOOKUP(J24,'Lista Zespołów'!$A$4:$E$75,3,FALSE)</f>
        <v>Olimpia Węgrów 2</v>
      </c>
      <c r="F24" s="2" t="s">
        <v>22</v>
      </c>
      <c r="G24" s="63">
        <v>1</v>
      </c>
      <c r="H24" s="64" t="str">
        <f>$B$1&amp; 1</f>
        <v>E1</v>
      </c>
      <c r="I24" s="65" t="s">
        <v>21</v>
      </c>
      <c r="J24" s="64" t="str">
        <f>$B$1&amp; 6</f>
        <v>E6</v>
      </c>
    </row>
    <row r="25" spans="1:16" s="2" customFormat="1" ht="17.399999999999999" x14ac:dyDescent="0.3">
      <c r="A25" s="50">
        <v>2</v>
      </c>
      <c r="B25" s="53" t="str">
        <f>VLOOKUP(H25,'Lista Zespołów'!$A$4:$E$75,3,FALSE)</f>
        <v>UKS Derby Warszawa</v>
      </c>
      <c r="C25" s="54" t="s">
        <v>21</v>
      </c>
      <c r="D25" s="53" t="str">
        <f>VLOOKUP(J25,'Lista Zespołów'!$A$4:$E$75,3,FALSE)</f>
        <v>Atena Warszawa 3</v>
      </c>
      <c r="F25" s="2" t="s">
        <v>22</v>
      </c>
      <c r="G25" s="63">
        <v>2</v>
      </c>
      <c r="H25" s="64" t="str">
        <f>$B$1&amp; 2</f>
        <v>E2</v>
      </c>
      <c r="I25" s="65" t="s">
        <v>21</v>
      </c>
      <c r="J25" s="64" t="str">
        <f>$B$1&amp; 5</f>
        <v>E5</v>
      </c>
    </row>
    <row r="26" spans="1:16" s="2" customFormat="1" ht="17.399999999999999" x14ac:dyDescent="0.3">
      <c r="A26" s="50">
        <v>3</v>
      </c>
      <c r="B26" s="53" t="str">
        <f>VLOOKUP(H26,'Lista Zespołów'!$A$4:$E$75,3,FALSE)</f>
        <v>Radomka Radom 2</v>
      </c>
      <c r="C26" s="54" t="s">
        <v>21</v>
      </c>
      <c r="D26" s="53" t="str">
        <f>VLOOKUP(J26,'Lista Zespołów'!$A$4:$E$75,3,FALSE)</f>
        <v>Nike Ostrołęka 5</v>
      </c>
      <c r="F26" s="2" t="s">
        <v>22</v>
      </c>
      <c r="G26" s="63">
        <v>3</v>
      </c>
      <c r="H26" s="64" t="str">
        <f>$B$1&amp; 3</f>
        <v>E3</v>
      </c>
      <c r="I26" s="65" t="s">
        <v>21</v>
      </c>
      <c r="J26" s="66" t="str">
        <f>$B$1&amp; 4</f>
        <v>E4</v>
      </c>
    </row>
    <row r="27" spans="1:16" s="2" customFormat="1" ht="17.399999999999999" x14ac:dyDescent="0.3">
      <c r="A27"/>
      <c r="B27" s="53"/>
      <c r="C27"/>
      <c r="D27"/>
      <c r="G27" s="67"/>
      <c r="H27" s="68"/>
      <c r="I27" s="69"/>
      <c r="J27" s="68"/>
    </row>
    <row r="28" spans="1:16" ht="17.399999999999999" x14ac:dyDescent="0.3">
      <c r="A28" s="50">
        <v>4</v>
      </c>
      <c r="B28" s="53" t="str">
        <f>VLOOKUP(H28,'Lista Zespołów'!$A$4:$E$75,3,FALSE)</f>
        <v>Olimpia Węgrów 2</v>
      </c>
      <c r="C28" s="54" t="s">
        <v>21</v>
      </c>
      <c r="D28" s="53" t="str">
        <f>VLOOKUP(J28,'Lista Zespołów'!$A$4:$E$75,3,FALSE)</f>
        <v>Nike Ostrołęka 5</v>
      </c>
      <c r="F28" s="2" t="s">
        <v>22</v>
      </c>
      <c r="G28" s="63">
        <v>4</v>
      </c>
      <c r="H28" s="64" t="str">
        <f>$B$1&amp; 6</f>
        <v>E6</v>
      </c>
      <c r="I28" s="65" t="s">
        <v>21</v>
      </c>
      <c r="J28" s="64" t="str">
        <f>$B$1&amp; 4</f>
        <v>E4</v>
      </c>
    </row>
    <row r="29" spans="1:16" ht="17.399999999999999" x14ac:dyDescent="0.3">
      <c r="A29" s="50">
        <v>5</v>
      </c>
      <c r="B29" s="53" t="str">
        <f>VLOOKUP(H29,'Lista Zespołów'!$A$4:$E$75,3,FALSE)</f>
        <v>Atena Warszawa 3</v>
      </c>
      <c r="C29" s="54" t="s">
        <v>21</v>
      </c>
      <c r="D29" s="53" t="str">
        <f>VLOOKUP(J29,'Lista Zespołów'!$A$4:$E$75,3,FALSE)</f>
        <v>Radomka Radom 2</v>
      </c>
      <c r="F29" s="2" t="s">
        <v>22</v>
      </c>
      <c r="G29" s="63">
        <v>5</v>
      </c>
      <c r="H29" s="64" t="str">
        <f>$B$1&amp; 5</f>
        <v>E5</v>
      </c>
      <c r="I29" s="65" t="s">
        <v>21</v>
      </c>
      <c r="J29" s="64" t="str">
        <f>$B$1&amp; 3</f>
        <v>E3</v>
      </c>
    </row>
    <row r="30" spans="1:16" ht="17.399999999999999" x14ac:dyDescent="0.3">
      <c r="A30" s="50">
        <v>6</v>
      </c>
      <c r="B30" s="53" t="str">
        <f>VLOOKUP(H30,'Lista Zespołów'!$A$4:$E$75,3,FALSE)</f>
        <v>Olimp Mińsk Maz. 3</v>
      </c>
      <c r="C30" s="54" t="s">
        <v>21</v>
      </c>
      <c r="D30" s="53" t="str">
        <f>VLOOKUP(J30,'Lista Zespołów'!$A$4:$E$75,3,FALSE)</f>
        <v>UKS Derby Warszawa</v>
      </c>
      <c r="F30" s="2" t="s">
        <v>22</v>
      </c>
      <c r="G30" s="70">
        <v>6</v>
      </c>
      <c r="H30" s="68" t="str">
        <f>$B$1&amp; 1</f>
        <v>E1</v>
      </c>
      <c r="I30" s="69" t="s">
        <v>21</v>
      </c>
      <c r="J30" s="68" t="str">
        <f>$B$1&amp; 2</f>
        <v>E2</v>
      </c>
    </row>
    <row r="31" spans="1:16" ht="17.399999999999999" x14ac:dyDescent="0.3">
      <c r="B31" s="53"/>
      <c r="G31" s="67"/>
      <c r="H31" s="68"/>
      <c r="I31" s="69"/>
      <c r="J31" s="68"/>
    </row>
    <row r="32" spans="1:16" ht="17.399999999999999" x14ac:dyDescent="0.3">
      <c r="A32" s="50">
        <v>7</v>
      </c>
      <c r="B32" s="53" t="str">
        <f>VLOOKUP(H32,'Lista Zespołów'!$A$4:$E$75,3,FALSE)</f>
        <v>UKS Derby Warszawa</v>
      </c>
      <c r="C32" s="54" t="s">
        <v>21</v>
      </c>
      <c r="D32" s="53" t="str">
        <f>VLOOKUP(J32,'Lista Zespołów'!$A$4:$E$75,3,FALSE)</f>
        <v>Olimpia Węgrów 2</v>
      </c>
      <c r="F32" t="s">
        <v>22</v>
      </c>
      <c r="G32" s="63">
        <v>7</v>
      </c>
      <c r="H32" s="64" t="str">
        <f>$B$1&amp; 2</f>
        <v>E2</v>
      </c>
      <c r="I32" s="65" t="s">
        <v>21</v>
      </c>
      <c r="J32" s="64" t="str">
        <f>$B$1&amp; 6</f>
        <v>E6</v>
      </c>
    </row>
    <row r="33" spans="1:10" ht="17.399999999999999" x14ac:dyDescent="0.3">
      <c r="A33" s="50">
        <v>8</v>
      </c>
      <c r="B33" s="53" t="str">
        <f>VLOOKUP(H33,'Lista Zespołów'!$A$4:$E$75,3,FALSE)</f>
        <v>Radomka Radom 2</v>
      </c>
      <c r="C33" s="54" t="s">
        <v>21</v>
      </c>
      <c r="D33" s="53" t="str">
        <f>VLOOKUP(J33,'Lista Zespołów'!$A$4:$E$75,3,FALSE)</f>
        <v>Olimp Mińsk Maz. 3</v>
      </c>
      <c r="F33" t="s">
        <v>22</v>
      </c>
      <c r="G33" s="63">
        <v>8</v>
      </c>
      <c r="H33" s="64" t="str">
        <f>$B$1&amp; 3</f>
        <v>E3</v>
      </c>
      <c r="I33" s="65" t="s">
        <v>21</v>
      </c>
      <c r="J33" s="64" t="str">
        <f>$B$1&amp; 1</f>
        <v>E1</v>
      </c>
    </row>
    <row r="34" spans="1:10" ht="17.399999999999999" x14ac:dyDescent="0.3">
      <c r="A34" s="50">
        <v>9</v>
      </c>
      <c r="B34" s="53" t="str">
        <f>VLOOKUP(H34,'Lista Zespołów'!$A$4:$E$75,3,FALSE)</f>
        <v>Nike Ostrołęka 5</v>
      </c>
      <c r="C34" s="54" t="s">
        <v>21</v>
      </c>
      <c r="D34" s="53" t="str">
        <f>VLOOKUP(J34,'Lista Zespołów'!$A$4:$E$75,3,FALSE)</f>
        <v>Atena Warszawa 3</v>
      </c>
      <c r="F34" t="s">
        <v>22</v>
      </c>
      <c r="G34" s="70">
        <v>9</v>
      </c>
      <c r="H34" s="68" t="str">
        <f>$B$1&amp; 4</f>
        <v>E4</v>
      </c>
      <c r="I34" s="69" t="s">
        <v>21</v>
      </c>
      <c r="J34" s="68" t="str">
        <f>$B$1&amp; 5</f>
        <v>E5</v>
      </c>
    </row>
    <row r="35" spans="1:10" ht="17.399999999999999" x14ac:dyDescent="0.3">
      <c r="B35" s="53"/>
      <c r="G35" s="67"/>
      <c r="H35" s="68"/>
      <c r="I35" s="69"/>
      <c r="J35" s="68"/>
    </row>
    <row r="36" spans="1:10" ht="17.399999999999999" x14ac:dyDescent="0.3">
      <c r="A36" s="50">
        <v>10</v>
      </c>
      <c r="B36" s="53" t="str">
        <f>VLOOKUP(H36,'Lista Zespołów'!$A$4:$E$75,3,FALSE)</f>
        <v>Olimpia Węgrów 2</v>
      </c>
      <c r="C36" s="54" t="s">
        <v>21</v>
      </c>
      <c r="D36" s="53" t="str">
        <f>VLOOKUP(J36,'Lista Zespołów'!$A$4:$E$75,3,FALSE)</f>
        <v>Atena Warszawa 3</v>
      </c>
      <c r="F36" t="s">
        <v>22</v>
      </c>
      <c r="G36" s="70">
        <v>10</v>
      </c>
      <c r="H36" s="68" t="str">
        <f>$B$1&amp; 6</f>
        <v>E6</v>
      </c>
      <c r="I36" s="69" t="s">
        <v>21</v>
      </c>
      <c r="J36" s="68" t="str">
        <f>$B$1&amp; 5</f>
        <v>E5</v>
      </c>
    </row>
    <row r="37" spans="1:10" ht="17.399999999999999" x14ac:dyDescent="0.3">
      <c r="A37" s="50">
        <v>11</v>
      </c>
      <c r="B37" s="53" t="str">
        <f>VLOOKUP(H37,'Lista Zespołów'!$A$4:$E$75,3,FALSE)</f>
        <v>Olimp Mińsk Maz. 3</v>
      </c>
      <c r="C37" s="54" t="s">
        <v>21</v>
      </c>
      <c r="D37" s="53" t="str">
        <f>VLOOKUP(J37,'Lista Zespołów'!$A$4:$E$75,3,FALSE)</f>
        <v>Nike Ostrołęka 5</v>
      </c>
      <c r="F37" t="s">
        <v>22</v>
      </c>
      <c r="G37" s="70">
        <v>11</v>
      </c>
      <c r="H37" s="68" t="str">
        <f>$B$1&amp; 1</f>
        <v>E1</v>
      </c>
      <c r="I37" s="69" t="s">
        <v>21</v>
      </c>
      <c r="J37" s="68" t="str">
        <f>$B$1&amp; 4</f>
        <v>E4</v>
      </c>
    </row>
    <row r="38" spans="1:10" ht="18" x14ac:dyDescent="0.35">
      <c r="A38" s="50">
        <v>12</v>
      </c>
      <c r="B38" s="53" t="str">
        <f>VLOOKUP(H38,'Lista Zespołów'!$A$4:$E$75,3,FALSE)</f>
        <v>UKS Derby Warszawa</v>
      </c>
      <c r="C38" s="56" t="s">
        <v>21</v>
      </c>
      <c r="D38" s="53" t="str">
        <f>VLOOKUP(J38,'Lista Zespołów'!$A$4:$E$75,3,FALSE)</f>
        <v>Radomka Radom 2</v>
      </c>
      <c r="F38" t="s">
        <v>22</v>
      </c>
      <c r="G38" s="70">
        <v>12</v>
      </c>
      <c r="H38" s="68" t="str">
        <f>$B$1&amp; 2</f>
        <v>E2</v>
      </c>
      <c r="I38" s="69" t="s">
        <v>21</v>
      </c>
      <c r="J38" s="68" t="str">
        <f>$B$1&amp; 3</f>
        <v>E3</v>
      </c>
    </row>
    <row r="39" spans="1:10" ht="17.399999999999999" x14ac:dyDescent="0.3">
      <c r="B39" s="53"/>
      <c r="G39" s="67"/>
      <c r="H39" s="68"/>
      <c r="I39" s="69"/>
      <c r="J39" s="68"/>
    </row>
    <row r="40" spans="1:10" ht="17.399999999999999" x14ac:dyDescent="0.3">
      <c r="A40" s="50">
        <v>13</v>
      </c>
      <c r="B40" s="53" t="str">
        <f>VLOOKUP(H40,'Lista Zespołów'!$A$4:$E$75,3,FALSE)</f>
        <v>Radomka Radom 2</v>
      </c>
      <c r="C40" s="54" t="s">
        <v>21</v>
      </c>
      <c r="D40" s="53" t="str">
        <f>VLOOKUP(J40,'Lista Zespołów'!$A$4:$E$75,3,FALSE)</f>
        <v>Olimpia Węgrów 2</v>
      </c>
      <c r="F40" t="s">
        <v>22</v>
      </c>
      <c r="G40" s="70">
        <v>13</v>
      </c>
      <c r="H40" s="68" t="str">
        <f>$B$1&amp; 3</f>
        <v>E3</v>
      </c>
      <c r="I40" s="69" t="s">
        <v>21</v>
      </c>
      <c r="J40" s="68" t="str">
        <f>$B$1&amp; 6</f>
        <v>E6</v>
      </c>
    </row>
    <row r="41" spans="1:10" ht="18" x14ac:dyDescent="0.35">
      <c r="A41" s="50">
        <v>14</v>
      </c>
      <c r="B41" s="53" t="str">
        <f>VLOOKUP(H41,'Lista Zespołów'!$A$4:$E$75,3,FALSE)</f>
        <v>Nike Ostrołęka 5</v>
      </c>
      <c r="C41" s="56" t="s">
        <v>21</v>
      </c>
      <c r="D41" s="53" t="str">
        <f>VLOOKUP(J41,'Lista Zespołów'!$A$4:$E$75,3,FALSE)</f>
        <v>UKS Derby Warszawa</v>
      </c>
      <c r="F41" t="s">
        <v>22</v>
      </c>
      <c r="G41" s="70">
        <v>14</v>
      </c>
      <c r="H41" s="68" t="str">
        <f>$B$1&amp; 4</f>
        <v>E4</v>
      </c>
      <c r="I41" s="69" t="s">
        <v>21</v>
      </c>
      <c r="J41" s="68" t="str">
        <f>$B$1&amp; 2</f>
        <v>E2</v>
      </c>
    </row>
    <row r="42" spans="1:10" ht="18" x14ac:dyDescent="0.35">
      <c r="A42" s="50">
        <v>15</v>
      </c>
      <c r="B42" s="53" t="str">
        <f>VLOOKUP(H42,'Lista Zespołów'!$A$4:$E$75,3,FALSE)</f>
        <v>Atena Warszawa 3</v>
      </c>
      <c r="C42" s="58" t="s">
        <v>21</v>
      </c>
      <c r="D42" s="53" t="str">
        <f>VLOOKUP(J42,'Lista Zespołów'!$A$4:$E$75,3,FALSE)</f>
        <v>Olimp Mińsk Maz. 3</v>
      </c>
      <c r="F42" t="s">
        <v>22</v>
      </c>
      <c r="G42" s="70">
        <v>15</v>
      </c>
      <c r="H42" s="68" t="str">
        <f>$B$1&amp; 5</f>
        <v>E5</v>
      </c>
      <c r="I42" s="69" t="s">
        <v>21</v>
      </c>
      <c r="J42" s="68" t="str">
        <f>$B$1&amp; 1</f>
        <v>E1</v>
      </c>
    </row>
    <row r="43" spans="1:10" x14ac:dyDescent="0.3">
      <c r="B43" s="57"/>
      <c r="C43" s="57"/>
      <c r="D43" s="57"/>
    </row>
    <row r="44" spans="1:10" ht="18" x14ac:dyDescent="0.35">
      <c r="A44" s="50"/>
      <c r="B44" s="55"/>
      <c r="C44" s="56"/>
      <c r="D44" s="55"/>
      <c r="G44" s="50"/>
      <c r="H44" s="51"/>
      <c r="I44" s="52"/>
      <c r="J44" s="51"/>
    </row>
    <row r="45" spans="1:10" ht="18" x14ac:dyDescent="0.35">
      <c r="A45" s="50"/>
      <c r="B45" s="55"/>
      <c r="C45" s="56"/>
      <c r="D45" s="55"/>
      <c r="G45" s="50"/>
      <c r="H45" s="51"/>
      <c r="I45" s="52"/>
      <c r="J45" s="51"/>
    </row>
    <row r="46" spans="1:10" ht="18" x14ac:dyDescent="0.35">
      <c r="A46" s="50"/>
      <c r="B46" s="53"/>
      <c r="C46" s="54"/>
      <c r="D46" s="53"/>
      <c r="G46" s="50"/>
      <c r="H46" s="51"/>
      <c r="I46" s="52"/>
      <c r="J46" s="51"/>
    </row>
    <row r="48" spans="1:10" ht="18" x14ac:dyDescent="0.35">
      <c r="A48" s="50"/>
      <c r="B48" s="53"/>
      <c r="C48" s="54"/>
      <c r="D48" s="53"/>
      <c r="G48" s="50"/>
      <c r="H48" s="51"/>
      <c r="I48" s="52"/>
      <c r="J48" s="51"/>
    </row>
    <row r="49" spans="1:10" ht="18" x14ac:dyDescent="0.35">
      <c r="A49" s="50"/>
      <c r="B49" s="55"/>
      <c r="C49" s="56"/>
      <c r="D49" s="55"/>
      <c r="G49" s="50"/>
      <c r="H49" s="51"/>
      <c r="I49" s="52"/>
      <c r="J49" s="51"/>
    </row>
    <row r="50" spans="1:10" ht="18" x14ac:dyDescent="0.35">
      <c r="A50" s="50"/>
      <c r="B50" s="51"/>
      <c r="C50" s="52"/>
      <c r="D50" s="51"/>
      <c r="G50" s="50"/>
      <c r="H50" s="51"/>
      <c r="I50" s="52"/>
      <c r="J50" s="51"/>
    </row>
  </sheetData>
  <protectedRanges>
    <protectedRange password="CF7A" sqref="C16:D16" name="Rozstęp1_1"/>
  </protectedRanges>
  <mergeCells count="16">
    <mergeCell ref="K3:L9"/>
    <mergeCell ref="A12:N12"/>
    <mergeCell ref="C13:D13"/>
    <mergeCell ref="E13:F13"/>
    <mergeCell ref="G13:H13"/>
    <mergeCell ref="I13:J13"/>
    <mergeCell ref="K13:L13"/>
    <mergeCell ref="M13:N13"/>
    <mergeCell ref="O13:P13"/>
    <mergeCell ref="C14:D14"/>
    <mergeCell ref="E14:F14"/>
    <mergeCell ref="G14:H14"/>
    <mergeCell ref="I14:J14"/>
    <mergeCell ref="K14:L14"/>
    <mergeCell ref="M14:N14"/>
    <mergeCell ref="O14:P14"/>
  </mergeCells>
  <pageMargins left="0.70866141732283472" right="0.70866141732283472" top="0.74803149606299213" bottom="0.74803149606299213" header="0.31496062992125984" footer="0.31496062992125984"/>
  <pageSetup paperSize="9" scale="48" orientation="landscape" r:id="rId1"/>
  <headerFooter>
    <oddFooter>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0"/>
  <sheetViews>
    <sheetView showGridLines="0" zoomScale="55" zoomScaleNormal="55" workbookViewId="0">
      <selection activeCell="M19" sqref="M19:N19"/>
    </sheetView>
  </sheetViews>
  <sheetFormatPr defaultRowHeight="14.4" x14ac:dyDescent="0.3"/>
  <cols>
    <col min="1" max="1" width="9.6640625" customWidth="1"/>
    <col min="2" max="2" width="43" customWidth="1"/>
    <col min="3" max="11" width="15.88671875" customWidth="1"/>
    <col min="12" max="12" width="15.5546875" customWidth="1"/>
    <col min="13" max="14" width="15.88671875" customWidth="1"/>
    <col min="15" max="16" width="15.88671875" hidden="1" customWidth="1"/>
  </cols>
  <sheetData>
    <row r="1" spans="1:16" ht="29.4" thickBot="1" x14ac:dyDescent="0.35">
      <c r="A1" s="40" t="s">
        <v>2</v>
      </c>
      <c r="B1" s="39" t="s">
        <v>24</v>
      </c>
      <c r="D1" s="43" t="s">
        <v>19</v>
      </c>
      <c r="E1" s="42">
        <v>2</v>
      </c>
      <c r="F1" s="44" t="s">
        <v>20</v>
      </c>
      <c r="G1" s="41">
        <v>0</v>
      </c>
    </row>
    <row r="2" spans="1:16" ht="21.6" thickBot="1" x14ac:dyDescent="0.45">
      <c r="A2" s="3" t="str">
        <f>"Tabela grupy "&amp;B1</f>
        <v>Tabela grupy F</v>
      </c>
      <c r="J2" s="3"/>
    </row>
    <row r="3" spans="1:16" ht="26.25" customHeight="1" x14ac:dyDescent="0.5">
      <c r="A3" s="45" t="s">
        <v>9</v>
      </c>
      <c r="B3" s="46" t="s">
        <v>1</v>
      </c>
      <c r="C3" s="47" t="s">
        <v>10</v>
      </c>
      <c r="D3" s="48" t="s">
        <v>11</v>
      </c>
      <c r="E3" s="48" t="s">
        <v>12</v>
      </c>
      <c r="F3" s="48" t="s">
        <v>18</v>
      </c>
      <c r="G3" s="48" t="s">
        <v>13</v>
      </c>
      <c r="H3" s="48" t="s">
        <v>14</v>
      </c>
      <c r="I3" s="49" t="s">
        <v>15</v>
      </c>
      <c r="K3" s="140" t="str">
        <f>_xlnm.Criteria</f>
        <v>F</v>
      </c>
      <c r="L3" s="141"/>
      <c r="M3" s="72"/>
    </row>
    <row r="4" spans="1:16" s="2" customFormat="1" ht="26.25" customHeight="1" x14ac:dyDescent="0.5">
      <c r="A4" s="12">
        <v>1</v>
      </c>
      <c r="B4" s="13">
        <f>VLOOKUP($B$1&amp;A4,'Lista Zespołów'!$A$4:$E$75,3,FALSE)</f>
        <v>0</v>
      </c>
      <c r="C4" s="36">
        <f t="shared" ref="C4:C7" si="0">D4*$E$1+E4*$G$1</f>
        <v>0</v>
      </c>
      <c r="D4" s="37">
        <f t="shared" ref="D4:D9" si="1">IF($C15&gt;$D15,1,0)+IF($E15&gt;$F15,1,0)+IF($G15&gt;$H15,1,0)+IF($I15&gt;$J15,1,0)+IF($K15&gt;$L15,1,0)+IF($M15&gt;$N15,1,0)+IF($O15&gt;$P15,1,0)</f>
        <v>0</v>
      </c>
      <c r="E4" s="37">
        <f t="shared" ref="E4:E9" si="2">IF($C15&lt;$D15,1,0)+IF($E15&lt;$F15,1,0)+IF($G15&lt;$H15,1,0)+IF($I15&lt;$J15,1,0)+IF($K15&lt;$L15,1,0)+IF($M15&lt;$N15,1,0)+IF($O15&lt;$P15,1,0)</f>
        <v>0</v>
      </c>
      <c r="F4" s="37">
        <f t="shared" ref="F4:F7" si="3">E4+D4</f>
        <v>0</v>
      </c>
      <c r="G4" s="37">
        <f>SUM(D$15:D$21)</f>
        <v>0</v>
      </c>
      <c r="H4" s="37">
        <f>SUM(C$15:C$21)</f>
        <v>0</v>
      </c>
      <c r="I4" s="38">
        <f t="shared" ref="I4:I7" si="4">IFERROR(G4/H4,0)</f>
        <v>0</v>
      </c>
      <c r="K4" s="141"/>
      <c r="L4" s="141"/>
      <c r="M4" s="72"/>
    </row>
    <row r="5" spans="1:16" s="2" customFormat="1" ht="26.25" customHeight="1" x14ac:dyDescent="0.5">
      <c r="A5" s="14">
        <v>2</v>
      </c>
      <c r="B5" s="15">
        <f>VLOOKUP($B$1&amp;A5,'Lista Zespołów'!$A$4:$E$75,3,FALSE)</f>
        <v>0</v>
      </c>
      <c r="C5" s="33">
        <f t="shared" si="0"/>
        <v>0</v>
      </c>
      <c r="D5" s="34">
        <f t="shared" si="1"/>
        <v>0</v>
      </c>
      <c r="E5" s="34">
        <f t="shared" si="2"/>
        <v>0</v>
      </c>
      <c r="F5" s="34">
        <f t="shared" si="3"/>
        <v>0</v>
      </c>
      <c r="G5" s="34">
        <f>SUM(F$15:F$21)</f>
        <v>0</v>
      </c>
      <c r="H5" s="34">
        <f>SUM(E$15:E$21)</f>
        <v>0</v>
      </c>
      <c r="I5" s="35">
        <f t="shared" si="4"/>
        <v>0</v>
      </c>
      <c r="K5" s="141"/>
      <c r="L5" s="141"/>
      <c r="M5" s="72"/>
    </row>
    <row r="6" spans="1:16" s="2" customFormat="1" ht="26.25" customHeight="1" x14ac:dyDescent="0.5">
      <c r="A6" s="12">
        <v>3</v>
      </c>
      <c r="B6" s="13">
        <f>VLOOKUP($B$1&amp;A6,'Lista Zespołów'!$A$4:$E$75,3,FALSE)</f>
        <v>0</v>
      </c>
      <c r="C6" s="36">
        <f t="shared" si="0"/>
        <v>0</v>
      </c>
      <c r="D6" s="37">
        <f t="shared" si="1"/>
        <v>0</v>
      </c>
      <c r="E6" s="37">
        <f t="shared" si="2"/>
        <v>0</v>
      </c>
      <c r="F6" s="37">
        <f t="shared" si="3"/>
        <v>0</v>
      </c>
      <c r="G6" s="37">
        <f>SUM(H$15:H$21)</f>
        <v>0</v>
      </c>
      <c r="H6" s="37">
        <f>SUM(G$15:G$21)</f>
        <v>0</v>
      </c>
      <c r="I6" s="38">
        <f t="shared" si="4"/>
        <v>0</v>
      </c>
      <c r="K6" s="141"/>
      <c r="L6" s="141"/>
      <c r="M6" s="72"/>
    </row>
    <row r="7" spans="1:16" s="2" customFormat="1" ht="26.25" customHeight="1" x14ac:dyDescent="0.5">
      <c r="A7" s="14">
        <v>4</v>
      </c>
      <c r="B7" s="15">
        <f>VLOOKUP($B$1&amp;A7,'Lista Zespołów'!$A$4:$E$75,3,FALSE)</f>
        <v>0</v>
      </c>
      <c r="C7" s="33">
        <f t="shared" si="0"/>
        <v>0</v>
      </c>
      <c r="D7" s="34">
        <f t="shared" si="1"/>
        <v>0</v>
      </c>
      <c r="E7" s="34">
        <f t="shared" si="2"/>
        <v>0</v>
      </c>
      <c r="F7" s="34">
        <f t="shared" si="3"/>
        <v>0</v>
      </c>
      <c r="G7" s="34">
        <f>SUM(J$15:J$21)</f>
        <v>0</v>
      </c>
      <c r="H7" s="34">
        <f>SUM(I$15:I$21)</f>
        <v>0</v>
      </c>
      <c r="I7" s="35">
        <f t="shared" si="4"/>
        <v>0</v>
      </c>
      <c r="K7" s="141"/>
      <c r="L7" s="141"/>
      <c r="M7" s="72"/>
    </row>
    <row r="8" spans="1:16" s="2" customFormat="1" ht="26.25" customHeight="1" x14ac:dyDescent="0.5">
      <c r="A8" s="12">
        <v>5</v>
      </c>
      <c r="B8" s="13">
        <f>VLOOKUP($B$1&amp;A8,'Lista Zespołów'!$A$4:$E$75,3,FALSE)</f>
        <v>0</v>
      </c>
      <c r="C8" s="36">
        <f>D8*$E$1+E8*$G$1</f>
        <v>0</v>
      </c>
      <c r="D8" s="37">
        <f t="shared" si="1"/>
        <v>0</v>
      </c>
      <c r="E8" s="37">
        <f t="shared" si="2"/>
        <v>0</v>
      </c>
      <c r="F8" s="37">
        <f>E8+D8</f>
        <v>0</v>
      </c>
      <c r="G8" s="37">
        <f>SUM(L$15:L$21)</f>
        <v>0</v>
      </c>
      <c r="H8" s="37">
        <f>SUM(K$15:K$21)</f>
        <v>0</v>
      </c>
      <c r="I8" s="38">
        <f>IFERROR(G8/H8,0)</f>
        <v>0</v>
      </c>
      <c r="K8" s="141"/>
      <c r="L8" s="141"/>
      <c r="M8" s="72"/>
    </row>
    <row r="9" spans="1:16" s="2" customFormat="1" ht="26.25" customHeight="1" x14ac:dyDescent="0.5">
      <c r="A9" s="14">
        <v>6</v>
      </c>
      <c r="B9" s="15">
        <f>VLOOKUP($B$1&amp;A9,'Lista Zespołów'!$A$4:$E$75,3,FALSE)</f>
        <v>0</v>
      </c>
      <c r="C9" s="33">
        <f t="shared" ref="C9" si="5">D9*$E$1+E9*$G$1</f>
        <v>0</v>
      </c>
      <c r="D9" s="34">
        <f t="shared" si="1"/>
        <v>0</v>
      </c>
      <c r="E9" s="34">
        <f t="shared" si="2"/>
        <v>0</v>
      </c>
      <c r="F9" s="34">
        <f t="shared" ref="F9" si="6">E9+D9</f>
        <v>0</v>
      </c>
      <c r="G9" s="34">
        <f>SUM(N$15:N$21)</f>
        <v>0</v>
      </c>
      <c r="H9" s="34">
        <f>SUM(M$15:M$21)</f>
        <v>0</v>
      </c>
      <c r="I9" s="35">
        <f t="shared" ref="I9" si="7">IFERROR(G9/H9,0)</f>
        <v>0</v>
      </c>
      <c r="K9" s="141"/>
      <c r="L9" s="141"/>
      <c r="M9" s="72"/>
    </row>
    <row r="10" spans="1:16" s="2" customFormat="1" x14ac:dyDescent="0.3">
      <c r="A10" s="10"/>
      <c r="B10" s="1"/>
      <c r="C10" s="8"/>
    </row>
    <row r="11" spans="1:16" s="2" customFormat="1" ht="21" x14ac:dyDescent="0.4">
      <c r="A11" s="3" t="str">
        <f>"Mecze grupy "&amp;$B$1</f>
        <v>Mecze grupy F</v>
      </c>
      <c r="B11"/>
      <c r="C11"/>
      <c r="D11" s="3"/>
      <c r="E11"/>
      <c r="F11"/>
      <c r="G11"/>
      <c r="H11"/>
      <c r="I11"/>
      <c r="J11"/>
      <c r="K11"/>
      <c r="L11"/>
      <c r="M11"/>
      <c r="N11"/>
    </row>
    <row r="12" spans="1:16" s="2" customFormat="1" ht="18.75" customHeight="1" thickBot="1" x14ac:dyDescent="0.35">
      <c r="A12" s="133" t="s">
        <v>17</v>
      </c>
      <c r="B12" s="134"/>
      <c r="C12" s="134"/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N12" s="134"/>
    </row>
    <row r="13" spans="1:16" s="2" customFormat="1" ht="25.8" x14ac:dyDescent="0.5">
      <c r="A13" s="16" t="s">
        <v>9</v>
      </c>
      <c r="B13" s="18"/>
      <c r="C13" s="135">
        <v>1</v>
      </c>
      <c r="D13" s="136"/>
      <c r="E13" s="135">
        <v>2</v>
      </c>
      <c r="F13" s="136"/>
      <c r="G13" s="135">
        <v>3</v>
      </c>
      <c r="H13" s="136"/>
      <c r="I13" s="135">
        <v>4</v>
      </c>
      <c r="J13" s="136"/>
      <c r="K13" s="135">
        <v>5</v>
      </c>
      <c r="L13" s="136"/>
      <c r="M13" s="128">
        <v>6</v>
      </c>
      <c r="N13" s="129"/>
      <c r="O13" s="128"/>
      <c r="P13" s="129"/>
    </row>
    <row r="14" spans="1:16" s="2" customFormat="1" ht="51.75" customHeight="1" thickBot="1" x14ac:dyDescent="0.55000000000000004">
      <c r="A14" s="17"/>
      <c r="B14" s="71" t="s">
        <v>1</v>
      </c>
      <c r="C14" s="131">
        <f>VLOOKUP($B$1&amp;C13,'Lista Zespołów'!$A$4:$E$75,3,FALSE)</f>
        <v>0</v>
      </c>
      <c r="D14" s="132"/>
      <c r="E14" s="131">
        <f>VLOOKUP($B$1&amp;E13,'Lista Zespołów'!$A$4:$E$75,3,FALSE)</f>
        <v>0</v>
      </c>
      <c r="F14" s="132"/>
      <c r="G14" s="131">
        <f>VLOOKUP($B$1&amp;G13,'Lista Zespołów'!$A$4:$E$75,3,FALSE)</f>
        <v>0</v>
      </c>
      <c r="H14" s="132"/>
      <c r="I14" s="131">
        <f>VLOOKUP($B$1&amp;I13,'Lista Zespołów'!$A$4:$E$75,3,FALSE)</f>
        <v>0</v>
      </c>
      <c r="J14" s="132"/>
      <c r="K14" s="137">
        <f>VLOOKUP($B$1&amp;K13,'Lista Zespołów'!$A$4:$E$75,3,FALSE)</f>
        <v>0</v>
      </c>
      <c r="L14" s="138"/>
      <c r="M14" s="131">
        <f>VLOOKUP($B$1&amp;M13,'Lista Zespołów'!$A$4:$E$75,3,FALSE)</f>
        <v>0</v>
      </c>
      <c r="N14" s="132"/>
      <c r="O14" s="126"/>
      <c r="P14" s="127"/>
    </row>
    <row r="15" spans="1:16" s="2" customFormat="1" ht="73.5" customHeight="1" thickBot="1" x14ac:dyDescent="0.35">
      <c r="A15" s="77">
        <v>1</v>
      </c>
      <c r="B15" s="109">
        <f>VLOOKUP($B$1&amp;A15,'Lista Zespołów'!$A$4:$E$75,3,FALSE)</f>
        <v>0</v>
      </c>
      <c r="C15" s="25" t="s">
        <v>16</v>
      </c>
      <c r="D15" s="26" t="s">
        <v>16</v>
      </c>
      <c r="E15" s="19"/>
      <c r="F15" s="30"/>
      <c r="G15" s="19"/>
      <c r="H15" s="30"/>
      <c r="I15" s="19"/>
      <c r="J15" s="30"/>
      <c r="K15" s="19"/>
      <c r="L15" s="30"/>
      <c r="M15" s="19"/>
      <c r="N15" s="30"/>
      <c r="O15" s="19"/>
      <c r="P15" s="30"/>
    </row>
    <row r="16" spans="1:16" s="2" customFormat="1" ht="73.5" customHeight="1" thickBot="1" x14ac:dyDescent="0.35">
      <c r="A16" s="79">
        <v>2</v>
      </c>
      <c r="B16" s="83">
        <f>VLOOKUP($B$1&amp;A16,'Lista Zespołów'!$A$4:$E$75,3,FALSE)</f>
        <v>0</v>
      </c>
      <c r="C16" s="85" t="str">
        <f>IF(F15="","",F15)</f>
        <v/>
      </c>
      <c r="D16" s="86" t="str">
        <f>IF(E15="","",E15)</f>
        <v/>
      </c>
      <c r="E16" s="27" t="s">
        <v>16</v>
      </c>
      <c r="F16" s="28" t="s">
        <v>16</v>
      </c>
      <c r="G16" s="23"/>
      <c r="H16" s="31"/>
      <c r="I16" s="23"/>
      <c r="J16" s="31"/>
      <c r="K16" s="23"/>
      <c r="L16" s="31"/>
      <c r="M16" s="23"/>
      <c r="N16" s="31"/>
      <c r="O16" s="23"/>
      <c r="P16" s="31"/>
    </row>
    <row r="17" spans="1:16" s="2" customFormat="1" ht="73.5" customHeight="1" thickBot="1" x14ac:dyDescent="0.35">
      <c r="A17" s="81">
        <v>3</v>
      </c>
      <c r="B17" s="110">
        <f>VLOOKUP($B$1&amp;A17,'Lista Zespołów'!$A$4:$E$75,3,FALSE)</f>
        <v>0</v>
      </c>
      <c r="C17" s="84" t="str">
        <f>IF(H15="","",H15)</f>
        <v/>
      </c>
      <c r="D17" s="87" t="str">
        <f>IF(G15="","",G15)</f>
        <v/>
      </c>
      <c r="E17" s="84" t="str">
        <f>IF(H16="","",H16)</f>
        <v/>
      </c>
      <c r="F17" s="87" t="str">
        <f>IF(G16="","",G16)</f>
        <v/>
      </c>
      <c r="G17" s="29" t="s">
        <v>16</v>
      </c>
      <c r="H17" s="26" t="s">
        <v>16</v>
      </c>
      <c r="I17" s="24"/>
      <c r="J17" s="30"/>
      <c r="K17" s="24"/>
      <c r="L17" s="30"/>
      <c r="M17" s="24"/>
      <c r="N17" s="30"/>
      <c r="O17" s="24"/>
      <c r="P17" s="30"/>
    </row>
    <row r="18" spans="1:16" s="2" customFormat="1" ht="73.5" customHeight="1" thickBot="1" x14ac:dyDescent="0.35">
      <c r="A18" s="79">
        <v>4</v>
      </c>
      <c r="B18" s="83">
        <f>VLOOKUP($B$1&amp;A18,'Lista Zespołów'!$A$4:$E$75,3,FALSE)</f>
        <v>0</v>
      </c>
      <c r="C18" s="85" t="str">
        <f>IF(J15="","",J15)</f>
        <v/>
      </c>
      <c r="D18" s="86" t="str">
        <f>IF(I15="","",I15)</f>
        <v/>
      </c>
      <c r="E18" s="85" t="str">
        <f>IF(J16="","",J16)</f>
        <v/>
      </c>
      <c r="F18" s="86" t="str">
        <f>IF(I16="","",I16)</f>
        <v/>
      </c>
      <c r="G18" s="85" t="str">
        <f>IF(J17="","",J17)</f>
        <v/>
      </c>
      <c r="H18" s="86" t="str">
        <f>IF(I17="","",I17)</f>
        <v/>
      </c>
      <c r="I18" s="27" t="s">
        <v>16</v>
      </c>
      <c r="J18" s="28" t="s">
        <v>16</v>
      </c>
      <c r="K18" s="23"/>
      <c r="L18" s="31"/>
      <c r="M18" s="23"/>
      <c r="N18" s="31"/>
      <c r="O18" s="23"/>
      <c r="P18" s="31"/>
    </row>
    <row r="19" spans="1:16" s="2" customFormat="1" ht="73.5" customHeight="1" thickBot="1" x14ac:dyDescent="0.35">
      <c r="A19" s="79">
        <v>5</v>
      </c>
      <c r="B19" s="83">
        <f>VLOOKUP($B$1&amp;A19,'Lista Zespołów'!$A$4:$E$75,3,FALSE)</f>
        <v>0</v>
      </c>
      <c r="C19" s="85" t="str">
        <f>IF(L15="","",L15)</f>
        <v/>
      </c>
      <c r="D19" s="86" t="str">
        <f>IF(K15="","",K15)</f>
        <v/>
      </c>
      <c r="E19" s="85" t="str">
        <f>IF(L16="","",L16)</f>
        <v/>
      </c>
      <c r="F19" s="86" t="str">
        <f>IF(K16="","",K16)</f>
        <v/>
      </c>
      <c r="G19" s="85" t="str">
        <f>IF(L17="","",L17)</f>
        <v/>
      </c>
      <c r="H19" s="86" t="str">
        <f>IF(K17="","",K17)</f>
        <v/>
      </c>
      <c r="I19" s="85" t="str">
        <f>IF(L18="","",L18)</f>
        <v/>
      </c>
      <c r="J19" s="86" t="str">
        <f>IF(K18="","",K18)</f>
        <v/>
      </c>
      <c r="K19" s="27" t="s">
        <v>16</v>
      </c>
      <c r="L19" s="59" t="s">
        <v>16</v>
      </c>
      <c r="M19" s="24"/>
      <c r="N19" s="30"/>
      <c r="O19" s="23"/>
      <c r="P19" s="31"/>
    </row>
    <row r="20" spans="1:16" s="2" customFormat="1" ht="73.5" customHeight="1" thickBot="1" x14ac:dyDescent="0.35">
      <c r="A20" s="79">
        <v>6</v>
      </c>
      <c r="B20" s="83">
        <f>VLOOKUP($B$1&amp;A20,'Lista Zespołów'!$A$4:$E$75,3,FALSE)</f>
        <v>0</v>
      </c>
      <c r="C20" s="85" t="str">
        <f>IF(N15="","",N15)</f>
        <v/>
      </c>
      <c r="D20" s="86" t="str">
        <f>IF(M15="","",M15)</f>
        <v/>
      </c>
      <c r="E20" s="85" t="str">
        <f>IF(N16="","",N16)</f>
        <v/>
      </c>
      <c r="F20" s="86" t="str">
        <f>IF(M16="","",M16)</f>
        <v/>
      </c>
      <c r="G20" s="85" t="str">
        <f>IF(N17="","",N17)</f>
        <v/>
      </c>
      <c r="H20" s="86" t="str">
        <f>IF(M17="","",M17)</f>
        <v/>
      </c>
      <c r="I20" s="85" t="str">
        <f>IF(N18="","",N18)</f>
        <v/>
      </c>
      <c r="J20" s="86" t="str">
        <f>IF(M18="","",M18)</f>
        <v/>
      </c>
      <c r="K20" s="85" t="str">
        <f>IF(N19="","",N19)</f>
        <v/>
      </c>
      <c r="L20" s="86" t="str">
        <f>IF(M19="","",M19)</f>
        <v/>
      </c>
      <c r="M20" s="27" t="s">
        <v>16</v>
      </c>
      <c r="N20" s="59" t="s">
        <v>16</v>
      </c>
      <c r="O20" s="23"/>
      <c r="P20" s="31"/>
    </row>
    <row r="21" spans="1:16" s="2" customFormat="1" ht="75.75" hidden="1" customHeight="1" thickBot="1" x14ac:dyDescent="0.35">
      <c r="A21" s="20"/>
      <c r="B21" s="21"/>
      <c r="C21" s="22"/>
      <c r="D21" s="32"/>
      <c r="E21" s="22"/>
      <c r="F21" s="32"/>
      <c r="G21" s="22"/>
      <c r="H21" s="32"/>
      <c r="I21" s="22"/>
      <c r="J21" s="32"/>
      <c r="K21" s="22"/>
      <c r="L21" s="32"/>
      <c r="M21" s="22"/>
      <c r="N21" s="32"/>
      <c r="O21" s="27"/>
      <c r="P21" s="28"/>
    </row>
    <row r="22" spans="1:16" s="2" customFormat="1" x14ac:dyDescent="0.3">
      <c r="B22" s="1"/>
      <c r="C22" s="8"/>
    </row>
    <row r="23" spans="1:16" s="2" customFormat="1" x14ac:dyDescent="0.3">
      <c r="B23" s="1"/>
      <c r="C23" s="8"/>
    </row>
    <row r="24" spans="1:16" s="2" customFormat="1" ht="17.399999999999999" x14ac:dyDescent="0.3">
      <c r="A24" s="50">
        <v>1</v>
      </c>
      <c r="B24" s="53">
        <f>VLOOKUP(H24,'Lista Zespołów'!$A$4:$E$75,3,FALSE)</f>
        <v>0</v>
      </c>
      <c r="C24" s="54" t="s">
        <v>21</v>
      </c>
      <c r="D24" s="53">
        <f>VLOOKUP(J24,'Lista Zespołów'!$A$4:$E$75,3,FALSE)</f>
        <v>0</v>
      </c>
      <c r="F24" s="2" t="s">
        <v>22</v>
      </c>
      <c r="G24" s="63">
        <v>1</v>
      </c>
      <c r="H24" s="64" t="str">
        <f>$B$1&amp; 1</f>
        <v>F1</v>
      </c>
      <c r="I24" s="65" t="s">
        <v>21</v>
      </c>
      <c r="J24" s="64" t="str">
        <f>$B$1&amp; 6</f>
        <v>F6</v>
      </c>
    </row>
    <row r="25" spans="1:16" s="2" customFormat="1" ht="17.399999999999999" x14ac:dyDescent="0.3">
      <c r="A25" s="50">
        <v>2</v>
      </c>
      <c r="B25" s="53">
        <f>VLOOKUP(H25,'Lista Zespołów'!$A$4:$E$75,3,FALSE)</f>
        <v>0</v>
      </c>
      <c r="C25" s="54" t="s">
        <v>21</v>
      </c>
      <c r="D25" s="53">
        <f>VLOOKUP(J25,'Lista Zespołów'!$A$4:$E$75,3,FALSE)</f>
        <v>0</v>
      </c>
      <c r="F25" s="2" t="s">
        <v>22</v>
      </c>
      <c r="G25" s="63">
        <v>2</v>
      </c>
      <c r="H25" s="64" t="str">
        <f>$B$1&amp; 2</f>
        <v>F2</v>
      </c>
      <c r="I25" s="65" t="s">
        <v>21</v>
      </c>
      <c r="J25" s="64" t="str">
        <f>$B$1&amp; 5</f>
        <v>F5</v>
      </c>
    </row>
    <row r="26" spans="1:16" s="2" customFormat="1" ht="17.399999999999999" x14ac:dyDescent="0.3">
      <c r="A26" s="50">
        <v>3</v>
      </c>
      <c r="B26" s="53">
        <f>VLOOKUP(H26,'Lista Zespołów'!$A$4:$E$75,3,FALSE)</f>
        <v>0</v>
      </c>
      <c r="C26" s="54" t="s">
        <v>21</v>
      </c>
      <c r="D26" s="53">
        <f>VLOOKUP(J26,'Lista Zespołów'!$A$4:$E$75,3,FALSE)</f>
        <v>0</v>
      </c>
      <c r="F26" s="2" t="s">
        <v>22</v>
      </c>
      <c r="G26" s="63">
        <v>3</v>
      </c>
      <c r="H26" s="64" t="str">
        <f>$B$1&amp; 3</f>
        <v>F3</v>
      </c>
      <c r="I26" s="65" t="s">
        <v>21</v>
      </c>
      <c r="J26" s="66" t="str">
        <f>$B$1&amp; 4</f>
        <v>F4</v>
      </c>
    </row>
    <row r="27" spans="1:16" s="2" customFormat="1" ht="17.399999999999999" x14ac:dyDescent="0.3">
      <c r="A27"/>
      <c r="B27" s="53"/>
      <c r="C27"/>
      <c r="D27"/>
      <c r="G27" s="67"/>
      <c r="H27" s="68"/>
      <c r="I27" s="69"/>
      <c r="J27" s="68"/>
    </row>
    <row r="28" spans="1:16" ht="17.399999999999999" x14ac:dyDescent="0.3">
      <c r="A28" s="50">
        <v>4</v>
      </c>
      <c r="B28" s="53">
        <f>VLOOKUP(H28,'Lista Zespołów'!$A$4:$E$75,3,FALSE)</f>
        <v>0</v>
      </c>
      <c r="C28" s="54" t="s">
        <v>21</v>
      </c>
      <c r="D28" s="53">
        <f>VLOOKUP(J28,'Lista Zespołów'!$A$4:$E$75,3,FALSE)</f>
        <v>0</v>
      </c>
      <c r="F28" s="2" t="s">
        <v>22</v>
      </c>
      <c r="G28" s="63">
        <v>4</v>
      </c>
      <c r="H28" s="64" t="str">
        <f>$B$1&amp; 6</f>
        <v>F6</v>
      </c>
      <c r="I28" s="65" t="s">
        <v>21</v>
      </c>
      <c r="J28" s="64" t="str">
        <f>$B$1&amp; 4</f>
        <v>F4</v>
      </c>
    </row>
    <row r="29" spans="1:16" ht="17.399999999999999" x14ac:dyDescent="0.3">
      <c r="A29" s="50">
        <v>5</v>
      </c>
      <c r="B29" s="53">
        <f>VLOOKUP(H29,'Lista Zespołów'!$A$4:$E$75,3,FALSE)</f>
        <v>0</v>
      </c>
      <c r="C29" s="54" t="s">
        <v>21</v>
      </c>
      <c r="D29" s="53">
        <f>VLOOKUP(J29,'Lista Zespołów'!$A$4:$E$75,3,FALSE)</f>
        <v>0</v>
      </c>
      <c r="F29" s="2" t="s">
        <v>22</v>
      </c>
      <c r="G29" s="63">
        <v>5</v>
      </c>
      <c r="H29" s="64" t="str">
        <f>$B$1&amp; 5</f>
        <v>F5</v>
      </c>
      <c r="I29" s="65" t="s">
        <v>21</v>
      </c>
      <c r="J29" s="64" t="str">
        <f>$B$1&amp; 3</f>
        <v>F3</v>
      </c>
    </row>
    <row r="30" spans="1:16" ht="17.399999999999999" x14ac:dyDescent="0.3">
      <c r="A30" s="50">
        <v>6</v>
      </c>
      <c r="B30" s="53">
        <f>VLOOKUP(H30,'Lista Zespołów'!$A$4:$E$75,3,FALSE)</f>
        <v>0</v>
      </c>
      <c r="C30" s="54" t="s">
        <v>21</v>
      </c>
      <c r="D30" s="53">
        <f>VLOOKUP(J30,'Lista Zespołów'!$A$4:$E$75,3,FALSE)</f>
        <v>0</v>
      </c>
      <c r="F30" s="2" t="s">
        <v>22</v>
      </c>
      <c r="G30" s="70">
        <v>6</v>
      </c>
      <c r="H30" s="68" t="str">
        <f>$B$1&amp; 1</f>
        <v>F1</v>
      </c>
      <c r="I30" s="69" t="s">
        <v>21</v>
      </c>
      <c r="J30" s="68" t="str">
        <f>$B$1&amp; 2</f>
        <v>F2</v>
      </c>
    </row>
    <row r="31" spans="1:16" ht="17.399999999999999" x14ac:dyDescent="0.3">
      <c r="B31" s="53"/>
      <c r="G31" s="67"/>
      <c r="H31" s="68"/>
      <c r="I31" s="69"/>
      <c r="J31" s="68"/>
    </row>
    <row r="32" spans="1:16" ht="17.399999999999999" x14ac:dyDescent="0.3">
      <c r="A32" s="50">
        <v>7</v>
      </c>
      <c r="B32" s="53">
        <f>VLOOKUP(H32,'Lista Zespołów'!$A$4:$E$75,3,FALSE)</f>
        <v>0</v>
      </c>
      <c r="C32" s="54" t="s">
        <v>21</v>
      </c>
      <c r="D32" s="53">
        <f>VLOOKUP(J32,'Lista Zespołów'!$A$4:$E$75,3,FALSE)</f>
        <v>0</v>
      </c>
      <c r="F32" t="s">
        <v>22</v>
      </c>
      <c r="G32" s="63">
        <v>7</v>
      </c>
      <c r="H32" s="64" t="str">
        <f>$B$1&amp; 2</f>
        <v>F2</v>
      </c>
      <c r="I32" s="65" t="s">
        <v>21</v>
      </c>
      <c r="J32" s="64" t="str">
        <f>$B$1&amp; 6</f>
        <v>F6</v>
      </c>
    </row>
    <row r="33" spans="1:10" ht="17.399999999999999" x14ac:dyDescent="0.3">
      <c r="A33" s="50">
        <v>8</v>
      </c>
      <c r="B33" s="53">
        <f>VLOOKUP(H33,'Lista Zespołów'!$A$4:$E$75,3,FALSE)</f>
        <v>0</v>
      </c>
      <c r="C33" s="54" t="s">
        <v>21</v>
      </c>
      <c r="D33" s="53">
        <f>VLOOKUP(J33,'Lista Zespołów'!$A$4:$E$75,3,FALSE)</f>
        <v>0</v>
      </c>
      <c r="F33" t="s">
        <v>22</v>
      </c>
      <c r="G33" s="63">
        <v>8</v>
      </c>
      <c r="H33" s="64" t="str">
        <f>$B$1&amp; 3</f>
        <v>F3</v>
      </c>
      <c r="I33" s="65" t="s">
        <v>21</v>
      </c>
      <c r="J33" s="64" t="str">
        <f>$B$1&amp; 1</f>
        <v>F1</v>
      </c>
    </row>
    <row r="34" spans="1:10" ht="17.399999999999999" x14ac:dyDescent="0.3">
      <c r="A34" s="50">
        <v>9</v>
      </c>
      <c r="B34" s="53">
        <f>VLOOKUP(H34,'Lista Zespołów'!$A$4:$E$75,3,FALSE)</f>
        <v>0</v>
      </c>
      <c r="C34" s="54" t="s">
        <v>21</v>
      </c>
      <c r="D34" s="53">
        <f>VLOOKUP(J34,'Lista Zespołów'!$A$4:$E$75,3,FALSE)</f>
        <v>0</v>
      </c>
      <c r="F34" t="s">
        <v>22</v>
      </c>
      <c r="G34" s="70">
        <v>9</v>
      </c>
      <c r="H34" s="68" t="str">
        <f>$B$1&amp; 4</f>
        <v>F4</v>
      </c>
      <c r="I34" s="69" t="s">
        <v>21</v>
      </c>
      <c r="J34" s="68" t="str">
        <f>$B$1&amp; 5</f>
        <v>F5</v>
      </c>
    </row>
    <row r="35" spans="1:10" ht="17.399999999999999" x14ac:dyDescent="0.3">
      <c r="B35" s="53"/>
      <c r="G35" s="67"/>
      <c r="H35" s="68"/>
      <c r="I35" s="69"/>
      <c r="J35" s="68"/>
    </row>
    <row r="36" spans="1:10" ht="17.399999999999999" x14ac:dyDescent="0.3">
      <c r="A36" s="50">
        <v>10</v>
      </c>
      <c r="B36" s="53">
        <f>VLOOKUP(H36,'Lista Zespołów'!$A$4:$E$75,3,FALSE)</f>
        <v>0</v>
      </c>
      <c r="C36" s="54" t="s">
        <v>21</v>
      </c>
      <c r="D36" s="53">
        <f>VLOOKUP(J36,'Lista Zespołów'!$A$4:$E$75,3,FALSE)</f>
        <v>0</v>
      </c>
      <c r="F36" t="s">
        <v>22</v>
      </c>
      <c r="G36" s="70">
        <v>10</v>
      </c>
      <c r="H36" s="68" t="str">
        <f>$B$1&amp; 6</f>
        <v>F6</v>
      </c>
      <c r="I36" s="69" t="s">
        <v>21</v>
      </c>
      <c r="J36" s="68" t="str">
        <f>$B$1&amp; 5</f>
        <v>F5</v>
      </c>
    </row>
    <row r="37" spans="1:10" ht="17.399999999999999" x14ac:dyDescent="0.3">
      <c r="A37" s="50">
        <v>11</v>
      </c>
      <c r="B37" s="53">
        <f>VLOOKUP(H37,'Lista Zespołów'!$A$4:$E$75,3,FALSE)</f>
        <v>0</v>
      </c>
      <c r="C37" s="54" t="s">
        <v>21</v>
      </c>
      <c r="D37" s="53">
        <f>VLOOKUP(J37,'Lista Zespołów'!$A$4:$E$75,3,FALSE)</f>
        <v>0</v>
      </c>
      <c r="F37" t="s">
        <v>22</v>
      </c>
      <c r="G37" s="70">
        <v>11</v>
      </c>
      <c r="H37" s="68" t="str">
        <f>$B$1&amp; 1</f>
        <v>F1</v>
      </c>
      <c r="I37" s="69" t="s">
        <v>21</v>
      </c>
      <c r="J37" s="68" t="str">
        <f>$B$1&amp; 4</f>
        <v>F4</v>
      </c>
    </row>
    <row r="38" spans="1:10" ht="18" x14ac:dyDescent="0.35">
      <c r="A38" s="50">
        <v>12</v>
      </c>
      <c r="B38" s="53">
        <f>VLOOKUP(H38,'Lista Zespołów'!$A$4:$E$75,3,FALSE)</f>
        <v>0</v>
      </c>
      <c r="C38" s="56" t="s">
        <v>21</v>
      </c>
      <c r="D38" s="53">
        <f>VLOOKUP(J38,'Lista Zespołów'!$A$4:$E$75,3,FALSE)</f>
        <v>0</v>
      </c>
      <c r="F38" t="s">
        <v>22</v>
      </c>
      <c r="G38" s="70">
        <v>12</v>
      </c>
      <c r="H38" s="68" t="str">
        <f>$B$1&amp; 2</f>
        <v>F2</v>
      </c>
      <c r="I38" s="69" t="s">
        <v>21</v>
      </c>
      <c r="J38" s="68" t="str">
        <f>$B$1&amp; 3</f>
        <v>F3</v>
      </c>
    </row>
    <row r="39" spans="1:10" ht="17.399999999999999" x14ac:dyDescent="0.3">
      <c r="B39" s="53"/>
      <c r="G39" s="67"/>
      <c r="H39" s="68"/>
      <c r="I39" s="69"/>
      <c r="J39" s="68"/>
    </row>
    <row r="40" spans="1:10" ht="17.399999999999999" x14ac:dyDescent="0.3">
      <c r="A40" s="50">
        <v>13</v>
      </c>
      <c r="B40" s="53">
        <f>VLOOKUP(H40,'Lista Zespołów'!$A$4:$E$75,3,FALSE)</f>
        <v>0</v>
      </c>
      <c r="C40" s="54" t="s">
        <v>21</v>
      </c>
      <c r="D40" s="53">
        <f>VLOOKUP(J40,'Lista Zespołów'!$A$4:$E$75,3,FALSE)</f>
        <v>0</v>
      </c>
      <c r="F40" t="s">
        <v>22</v>
      </c>
      <c r="G40" s="70">
        <v>13</v>
      </c>
      <c r="H40" s="68" t="str">
        <f>$B$1&amp; 3</f>
        <v>F3</v>
      </c>
      <c r="I40" s="69" t="s">
        <v>21</v>
      </c>
      <c r="J40" s="68" t="str">
        <f>$B$1&amp; 6</f>
        <v>F6</v>
      </c>
    </row>
    <row r="41" spans="1:10" ht="18" x14ac:dyDescent="0.35">
      <c r="A41" s="50">
        <v>14</v>
      </c>
      <c r="B41" s="53">
        <f>VLOOKUP(H41,'Lista Zespołów'!$A$4:$E$75,3,FALSE)</f>
        <v>0</v>
      </c>
      <c r="C41" s="56" t="s">
        <v>21</v>
      </c>
      <c r="D41" s="53">
        <f>VLOOKUP(J41,'Lista Zespołów'!$A$4:$E$75,3,FALSE)</f>
        <v>0</v>
      </c>
      <c r="F41" t="s">
        <v>22</v>
      </c>
      <c r="G41" s="70">
        <v>14</v>
      </c>
      <c r="H41" s="68" t="str">
        <f>$B$1&amp; 4</f>
        <v>F4</v>
      </c>
      <c r="I41" s="69" t="s">
        <v>21</v>
      </c>
      <c r="J41" s="68" t="str">
        <f>$B$1&amp; 2</f>
        <v>F2</v>
      </c>
    </row>
    <row r="42" spans="1:10" ht="18" x14ac:dyDescent="0.35">
      <c r="A42" s="50">
        <v>15</v>
      </c>
      <c r="B42" s="53">
        <f>VLOOKUP(H42,'Lista Zespołów'!$A$4:$E$75,3,FALSE)</f>
        <v>0</v>
      </c>
      <c r="C42" s="58" t="s">
        <v>21</v>
      </c>
      <c r="D42" s="53">
        <f>VLOOKUP(J42,'Lista Zespołów'!$A$4:$E$75,3,FALSE)</f>
        <v>0</v>
      </c>
      <c r="F42" t="s">
        <v>22</v>
      </c>
      <c r="G42" s="70">
        <v>15</v>
      </c>
      <c r="H42" s="68" t="str">
        <f>$B$1&amp; 5</f>
        <v>F5</v>
      </c>
      <c r="I42" s="69" t="s">
        <v>21</v>
      </c>
      <c r="J42" s="68" t="str">
        <f>$B$1&amp; 1</f>
        <v>F1</v>
      </c>
    </row>
    <row r="43" spans="1:10" x14ac:dyDescent="0.3">
      <c r="B43" s="57"/>
      <c r="C43" s="57"/>
      <c r="D43" s="57"/>
    </row>
    <row r="44" spans="1:10" ht="18" x14ac:dyDescent="0.35">
      <c r="A44" s="50"/>
      <c r="B44" s="55"/>
      <c r="C44" s="56"/>
      <c r="D44" s="55"/>
      <c r="G44" s="50"/>
      <c r="H44" s="51"/>
      <c r="I44" s="52"/>
      <c r="J44" s="51"/>
    </row>
    <row r="45" spans="1:10" ht="18" x14ac:dyDescent="0.35">
      <c r="A45" s="50"/>
      <c r="B45" s="55"/>
      <c r="C45" s="56"/>
      <c r="D45" s="55"/>
      <c r="G45" s="50"/>
      <c r="H45" s="51"/>
      <c r="I45" s="52"/>
      <c r="J45" s="51"/>
    </row>
    <row r="46" spans="1:10" ht="18" x14ac:dyDescent="0.35">
      <c r="A46" s="50"/>
      <c r="B46" s="53"/>
      <c r="C46" s="54"/>
      <c r="D46" s="53"/>
      <c r="G46" s="50"/>
      <c r="H46" s="51"/>
      <c r="I46" s="52"/>
      <c r="J46" s="51"/>
    </row>
    <row r="48" spans="1:10" ht="18" x14ac:dyDescent="0.35">
      <c r="A48" s="50"/>
      <c r="B48" s="53"/>
      <c r="C48" s="54"/>
      <c r="D48" s="53"/>
      <c r="G48" s="50"/>
      <c r="H48" s="51"/>
      <c r="I48" s="52"/>
      <c r="J48" s="51"/>
    </row>
    <row r="49" spans="1:10" ht="18" x14ac:dyDescent="0.35">
      <c r="A49" s="50"/>
      <c r="B49" s="55"/>
      <c r="C49" s="56"/>
      <c r="D49" s="55"/>
      <c r="G49" s="50"/>
      <c r="H49" s="51"/>
      <c r="I49" s="52"/>
      <c r="J49" s="51"/>
    </row>
    <row r="50" spans="1:10" ht="18" x14ac:dyDescent="0.35">
      <c r="A50" s="50"/>
      <c r="B50" s="51"/>
      <c r="C50" s="52"/>
      <c r="D50" s="51"/>
      <c r="G50" s="50"/>
      <c r="H50" s="51"/>
      <c r="I50" s="52"/>
      <c r="J50" s="51"/>
    </row>
  </sheetData>
  <protectedRanges>
    <protectedRange password="CF7A" sqref="C16:D16" name="Rozstęp1_1"/>
  </protectedRanges>
  <mergeCells count="16">
    <mergeCell ref="K3:L9"/>
    <mergeCell ref="A12:N12"/>
    <mergeCell ref="C13:D13"/>
    <mergeCell ref="E13:F13"/>
    <mergeCell ref="G13:H13"/>
    <mergeCell ref="I13:J13"/>
    <mergeCell ref="K13:L13"/>
    <mergeCell ref="M13:N13"/>
    <mergeCell ref="O13:P13"/>
    <mergeCell ref="C14:D14"/>
    <mergeCell ref="E14:F14"/>
    <mergeCell ref="G14:H14"/>
    <mergeCell ref="I14:J14"/>
    <mergeCell ref="K14:L14"/>
    <mergeCell ref="M14:N14"/>
    <mergeCell ref="O14:P14"/>
  </mergeCells>
  <pageMargins left="0.70866141732283472" right="0.70866141732283472" top="0.74803149606299213" bottom="0.74803149606299213" header="0.31496062992125984" footer="0.31496062992125984"/>
  <pageSetup paperSize="9" scale="48" orientation="landscape" r:id="rId1"/>
  <headerFooter>
    <oddFooter>Strona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0"/>
  <sheetViews>
    <sheetView showGridLines="0" topLeftCell="A11" zoomScale="55" zoomScaleNormal="55" workbookViewId="0">
      <selection activeCell="M19" sqref="M19:N19"/>
    </sheetView>
  </sheetViews>
  <sheetFormatPr defaultRowHeight="14.4" x14ac:dyDescent="0.3"/>
  <cols>
    <col min="1" max="1" width="9.6640625" customWidth="1"/>
    <col min="2" max="2" width="51" customWidth="1"/>
    <col min="3" max="11" width="15.88671875" customWidth="1"/>
    <col min="12" max="12" width="15.5546875" customWidth="1"/>
    <col min="13" max="14" width="15.88671875" customWidth="1"/>
    <col min="15" max="16" width="15.88671875" hidden="1" customWidth="1"/>
  </cols>
  <sheetData>
    <row r="1" spans="1:16" ht="29.4" thickBot="1" x14ac:dyDescent="0.35">
      <c r="A1" s="40" t="s">
        <v>2</v>
      </c>
      <c r="B1" s="39" t="s">
        <v>25</v>
      </c>
      <c r="D1" s="43" t="s">
        <v>19</v>
      </c>
      <c r="E1" s="42">
        <v>2</v>
      </c>
      <c r="F1" s="44" t="s">
        <v>20</v>
      </c>
      <c r="G1" s="41">
        <v>0</v>
      </c>
    </row>
    <row r="2" spans="1:16" ht="21.6" thickBot="1" x14ac:dyDescent="0.45">
      <c r="A2" s="3" t="str">
        <f>"Tabela grupy "&amp;B1</f>
        <v>Tabela grupy G</v>
      </c>
      <c r="J2" s="3"/>
    </row>
    <row r="3" spans="1:16" ht="26.25" customHeight="1" x14ac:dyDescent="0.5">
      <c r="A3" s="45" t="s">
        <v>9</v>
      </c>
      <c r="B3" s="46" t="s">
        <v>1</v>
      </c>
      <c r="C3" s="47" t="s">
        <v>10</v>
      </c>
      <c r="D3" s="48" t="s">
        <v>11</v>
      </c>
      <c r="E3" s="48" t="s">
        <v>12</v>
      </c>
      <c r="F3" s="48" t="s">
        <v>18</v>
      </c>
      <c r="G3" s="48" t="s">
        <v>13</v>
      </c>
      <c r="H3" s="48" t="s">
        <v>14</v>
      </c>
      <c r="I3" s="49" t="s">
        <v>15</v>
      </c>
      <c r="K3" s="140" t="str">
        <f>_xlnm.Criteria</f>
        <v>G</v>
      </c>
      <c r="L3" s="141"/>
      <c r="M3" s="72"/>
    </row>
    <row r="4" spans="1:16" s="2" customFormat="1" ht="26.25" customHeight="1" x14ac:dyDescent="0.5">
      <c r="A4" s="12">
        <v>1</v>
      </c>
      <c r="B4" s="13">
        <f>VLOOKUP($B$1&amp;A4,'Lista Zespołów'!$A$4:$E$75,3,FALSE)</f>
        <v>0</v>
      </c>
      <c r="C4" s="36">
        <f t="shared" ref="C4:C7" si="0">D4*$E$1+E4*$G$1</f>
        <v>0</v>
      </c>
      <c r="D4" s="37">
        <f t="shared" ref="D4:D9" si="1">IF($C15&gt;$D15,1,0)+IF($E15&gt;$F15,1,0)+IF($G15&gt;$H15,1,0)+IF($I15&gt;$J15,1,0)+IF($K15&gt;$L15,1,0)+IF($M15&gt;$N15,1,0)+IF($O15&gt;$P15,1,0)</f>
        <v>0</v>
      </c>
      <c r="E4" s="37">
        <f t="shared" ref="E4:E9" si="2">IF($C15&lt;$D15,1,0)+IF($E15&lt;$F15,1,0)+IF($G15&lt;$H15,1,0)+IF($I15&lt;$J15,1,0)+IF($K15&lt;$L15,1,0)+IF($M15&lt;$N15,1,0)+IF($O15&lt;$P15,1,0)</f>
        <v>0</v>
      </c>
      <c r="F4" s="37">
        <f t="shared" ref="F4:F7" si="3">E4+D4</f>
        <v>0</v>
      </c>
      <c r="G4" s="37">
        <f>SUM(D$15:D$21)</f>
        <v>0</v>
      </c>
      <c r="H4" s="37">
        <f>SUM(C$15:C$21)</f>
        <v>0</v>
      </c>
      <c r="I4" s="38">
        <f t="shared" ref="I4:I7" si="4">IFERROR(G4/H4,0)</f>
        <v>0</v>
      </c>
      <c r="K4" s="141"/>
      <c r="L4" s="141"/>
      <c r="M4" s="72"/>
    </row>
    <row r="5" spans="1:16" s="2" customFormat="1" ht="26.25" customHeight="1" x14ac:dyDescent="0.5">
      <c r="A5" s="14">
        <v>2</v>
      </c>
      <c r="B5" s="15">
        <f>VLOOKUP($B$1&amp;A5,'Lista Zespołów'!$A$4:$E$75,3,FALSE)</f>
        <v>0</v>
      </c>
      <c r="C5" s="33">
        <f t="shared" si="0"/>
        <v>0</v>
      </c>
      <c r="D5" s="34">
        <f t="shared" si="1"/>
        <v>0</v>
      </c>
      <c r="E5" s="34">
        <f t="shared" si="2"/>
        <v>0</v>
      </c>
      <c r="F5" s="34">
        <f t="shared" si="3"/>
        <v>0</v>
      </c>
      <c r="G5" s="34">
        <f>SUM(F$15:F$21)</f>
        <v>0</v>
      </c>
      <c r="H5" s="34">
        <f>SUM(E$15:E$21)</f>
        <v>0</v>
      </c>
      <c r="I5" s="35">
        <f t="shared" si="4"/>
        <v>0</v>
      </c>
      <c r="K5" s="141"/>
      <c r="L5" s="141"/>
      <c r="M5" s="72"/>
    </row>
    <row r="6" spans="1:16" s="2" customFormat="1" ht="26.25" customHeight="1" x14ac:dyDescent="0.5">
      <c r="A6" s="12">
        <v>3</v>
      </c>
      <c r="B6" s="13">
        <f>VLOOKUP($B$1&amp;A6,'Lista Zespołów'!$A$4:$E$75,3,FALSE)</f>
        <v>0</v>
      </c>
      <c r="C6" s="36">
        <f t="shared" si="0"/>
        <v>0</v>
      </c>
      <c r="D6" s="37">
        <f t="shared" si="1"/>
        <v>0</v>
      </c>
      <c r="E6" s="37">
        <f t="shared" si="2"/>
        <v>0</v>
      </c>
      <c r="F6" s="37">
        <f t="shared" si="3"/>
        <v>0</v>
      </c>
      <c r="G6" s="37">
        <f>SUM(H$15:H$21)</f>
        <v>0</v>
      </c>
      <c r="H6" s="37">
        <f>SUM(G$15:G$21)</f>
        <v>0</v>
      </c>
      <c r="I6" s="38">
        <f t="shared" si="4"/>
        <v>0</v>
      </c>
      <c r="K6" s="141"/>
      <c r="L6" s="141"/>
      <c r="M6" s="72"/>
    </row>
    <row r="7" spans="1:16" s="2" customFormat="1" ht="26.25" customHeight="1" x14ac:dyDescent="0.5">
      <c r="A7" s="14">
        <v>4</v>
      </c>
      <c r="B7" s="15">
        <f>VLOOKUP($B$1&amp;A7,'Lista Zespołów'!$A$4:$E$75,3,FALSE)</f>
        <v>0</v>
      </c>
      <c r="C7" s="33">
        <f t="shared" si="0"/>
        <v>0</v>
      </c>
      <c r="D7" s="34">
        <f t="shared" si="1"/>
        <v>0</v>
      </c>
      <c r="E7" s="34">
        <f t="shared" si="2"/>
        <v>0</v>
      </c>
      <c r="F7" s="34">
        <f t="shared" si="3"/>
        <v>0</v>
      </c>
      <c r="G7" s="34">
        <f>SUM(J$15:J$21)</f>
        <v>0</v>
      </c>
      <c r="H7" s="34">
        <f>SUM(I$15:I$21)</f>
        <v>0</v>
      </c>
      <c r="I7" s="35">
        <f t="shared" si="4"/>
        <v>0</v>
      </c>
      <c r="K7" s="141"/>
      <c r="L7" s="141"/>
      <c r="M7" s="72"/>
    </row>
    <row r="8" spans="1:16" s="2" customFormat="1" ht="26.25" customHeight="1" x14ac:dyDescent="0.5">
      <c r="A8" s="12">
        <v>5</v>
      </c>
      <c r="B8" s="13">
        <f>VLOOKUP($B$1&amp;A8,'Lista Zespołów'!$A$4:$E$75,3,FALSE)</f>
        <v>0</v>
      </c>
      <c r="C8" s="36">
        <f>D8*$E$1+E8*$G$1</f>
        <v>0</v>
      </c>
      <c r="D8" s="37">
        <f t="shared" si="1"/>
        <v>0</v>
      </c>
      <c r="E8" s="37">
        <f t="shared" si="2"/>
        <v>0</v>
      </c>
      <c r="F8" s="37">
        <f>E8+D8</f>
        <v>0</v>
      </c>
      <c r="G8" s="37">
        <f>SUM(L$15:L$21)</f>
        <v>0</v>
      </c>
      <c r="H8" s="37">
        <f>SUM(K$15:K$21)</f>
        <v>0</v>
      </c>
      <c r="I8" s="38">
        <f>IFERROR(G8/H8,0)</f>
        <v>0</v>
      </c>
      <c r="K8" s="141"/>
      <c r="L8" s="141"/>
      <c r="M8" s="72"/>
    </row>
    <row r="9" spans="1:16" s="2" customFormat="1" ht="26.25" customHeight="1" x14ac:dyDescent="0.5">
      <c r="A9" s="14">
        <v>6</v>
      </c>
      <c r="B9" s="15">
        <f>VLOOKUP($B$1&amp;A9,'Lista Zespołów'!$A$4:$E$75,3,FALSE)</f>
        <v>0</v>
      </c>
      <c r="C9" s="33">
        <f t="shared" ref="C9" si="5">D9*$E$1+E9*$G$1</f>
        <v>0</v>
      </c>
      <c r="D9" s="34">
        <f t="shared" si="1"/>
        <v>0</v>
      </c>
      <c r="E9" s="34">
        <f t="shared" si="2"/>
        <v>0</v>
      </c>
      <c r="F9" s="34">
        <f t="shared" ref="F9" si="6">E9+D9</f>
        <v>0</v>
      </c>
      <c r="G9" s="34">
        <f>SUM(N$15:N$21)</f>
        <v>0</v>
      </c>
      <c r="H9" s="34">
        <f>SUM(M$15:M$21)</f>
        <v>0</v>
      </c>
      <c r="I9" s="35">
        <f t="shared" ref="I9" si="7">IFERROR(G9/H9,0)</f>
        <v>0</v>
      </c>
      <c r="K9" s="141"/>
      <c r="L9" s="141"/>
      <c r="M9" s="72"/>
    </row>
    <row r="10" spans="1:16" s="2" customFormat="1" x14ac:dyDescent="0.3">
      <c r="A10" s="10"/>
      <c r="B10" s="1"/>
      <c r="C10" s="8"/>
    </row>
    <row r="11" spans="1:16" s="2" customFormat="1" ht="21" x14ac:dyDescent="0.4">
      <c r="A11" s="3" t="str">
        <f>"Mecze grupy "&amp;$B$1</f>
        <v>Mecze grupy G</v>
      </c>
      <c r="B11"/>
      <c r="C11"/>
      <c r="D11" s="3"/>
      <c r="E11"/>
      <c r="F11"/>
      <c r="G11"/>
      <c r="H11"/>
      <c r="I11"/>
      <c r="J11"/>
      <c r="K11"/>
      <c r="L11"/>
      <c r="M11"/>
      <c r="N11"/>
    </row>
    <row r="12" spans="1:16" s="2" customFormat="1" ht="18.75" customHeight="1" thickBot="1" x14ac:dyDescent="0.35">
      <c r="A12" s="133" t="s">
        <v>17</v>
      </c>
      <c r="B12" s="134"/>
      <c r="C12" s="134"/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N12" s="134"/>
    </row>
    <row r="13" spans="1:16" s="2" customFormat="1" ht="25.8" x14ac:dyDescent="0.5">
      <c r="A13" s="16" t="s">
        <v>9</v>
      </c>
      <c r="B13" s="18"/>
      <c r="C13" s="135">
        <v>1</v>
      </c>
      <c r="D13" s="136"/>
      <c r="E13" s="135">
        <v>2</v>
      </c>
      <c r="F13" s="136"/>
      <c r="G13" s="135">
        <v>3</v>
      </c>
      <c r="H13" s="136"/>
      <c r="I13" s="135">
        <v>4</v>
      </c>
      <c r="J13" s="136"/>
      <c r="K13" s="135">
        <v>5</v>
      </c>
      <c r="L13" s="136"/>
      <c r="M13" s="128">
        <v>6</v>
      </c>
      <c r="N13" s="129"/>
      <c r="O13" s="128"/>
      <c r="P13" s="129"/>
    </row>
    <row r="14" spans="1:16" s="2" customFormat="1" ht="51.75" customHeight="1" thickBot="1" x14ac:dyDescent="0.55000000000000004">
      <c r="A14" s="17"/>
      <c r="B14" s="71" t="s">
        <v>1</v>
      </c>
      <c r="C14" s="131">
        <f>VLOOKUP($B$1&amp;C13,'Lista Zespołów'!$A$4:$E$75,3,FALSE)</f>
        <v>0</v>
      </c>
      <c r="D14" s="132"/>
      <c r="E14" s="131">
        <f>VLOOKUP($B$1&amp;E13,'Lista Zespołów'!$A$4:$E$75,3,FALSE)</f>
        <v>0</v>
      </c>
      <c r="F14" s="132"/>
      <c r="G14" s="131">
        <f>VLOOKUP($B$1&amp;G13,'Lista Zespołów'!$A$4:$E$75,3,FALSE)</f>
        <v>0</v>
      </c>
      <c r="H14" s="132"/>
      <c r="I14" s="131">
        <f>VLOOKUP($B$1&amp;I13,'Lista Zespołów'!$A$4:$E$75,3,FALSE)</f>
        <v>0</v>
      </c>
      <c r="J14" s="132"/>
      <c r="K14" s="137">
        <f>VLOOKUP($B$1&amp;K13,'Lista Zespołów'!$A$4:$E$75,3,FALSE)</f>
        <v>0</v>
      </c>
      <c r="L14" s="138"/>
      <c r="M14" s="131">
        <f>VLOOKUP($B$1&amp;M13,'Lista Zespołów'!$A$4:$E$75,3,FALSE)</f>
        <v>0</v>
      </c>
      <c r="N14" s="132"/>
      <c r="O14" s="126"/>
      <c r="P14" s="127"/>
    </row>
    <row r="15" spans="1:16" s="2" customFormat="1" ht="73.5" customHeight="1" thickBot="1" x14ac:dyDescent="0.35">
      <c r="A15" s="77">
        <v>1</v>
      </c>
      <c r="B15" s="78">
        <f>VLOOKUP($B$1&amp;A15,'Lista Zespołów'!$A$4:$E$75,3,FALSE)</f>
        <v>0</v>
      </c>
      <c r="C15" s="25" t="s">
        <v>16</v>
      </c>
      <c r="D15" s="26" t="s">
        <v>16</v>
      </c>
      <c r="E15" s="19"/>
      <c r="F15" s="30"/>
      <c r="G15" s="19"/>
      <c r="H15" s="30"/>
      <c r="I15" s="19"/>
      <c r="J15" s="30"/>
      <c r="K15" s="19"/>
      <c r="L15" s="30"/>
      <c r="M15" s="19"/>
      <c r="N15" s="30"/>
      <c r="O15" s="19"/>
      <c r="P15" s="30"/>
    </row>
    <row r="16" spans="1:16" s="2" customFormat="1" ht="73.5" customHeight="1" thickBot="1" x14ac:dyDescent="0.35">
      <c r="A16" s="79">
        <v>2</v>
      </c>
      <c r="B16" s="80">
        <f>VLOOKUP($B$1&amp;A16,'Lista Zespołów'!$A$4:$E$75,3,FALSE)</f>
        <v>0</v>
      </c>
      <c r="C16" s="85" t="str">
        <f>IF(F15="","",F15)</f>
        <v/>
      </c>
      <c r="D16" s="86" t="str">
        <f>IF(E15="","",E15)</f>
        <v/>
      </c>
      <c r="E16" s="27" t="s">
        <v>16</v>
      </c>
      <c r="F16" s="28" t="s">
        <v>16</v>
      </c>
      <c r="G16" s="23"/>
      <c r="H16" s="31"/>
      <c r="I16" s="23"/>
      <c r="J16" s="31"/>
      <c r="K16" s="23"/>
      <c r="L16" s="31"/>
      <c r="M16" s="23"/>
      <c r="N16" s="31"/>
      <c r="O16" s="23"/>
      <c r="P16" s="31"/>
    </row>
    <row r="17" spans="1:16" s="2" customFormat="1" ht="73.5" customHeight="1" thickBot="1" x14ac:dyDescent="0.35">
      <c r="A17" s="81">
        <v>3</v>
      </c>
      <c r="B17" s="82">
        <f>VLOOKUP($B$1&amp;A17,'Lista Zespołów'!$A$4:$E$75,3,FALSE)</f>
        <v>0</v>
      </c>
      <c r="C17" s="84" t="str">
        <f>IF(H15="","",H15)</f>
        <v/>
      </c>
      <c r="D17" s="87" t="str">
        <f>IF(G15="","",G15)</f>
        <v/>
      </c>
      <c r="E17" s="84" t="str">
        <f>IF(H16="","",H16)</f>
        <v/>
      </c>
      <c r="F17" s="87" t="str">
        <f>IF(G16="","",G16)</f>
        <v/>
      </c>
      <c r="G17" s="29" t="s">
        <v>16</v>
      </c>
      <c r="H17" s="26" t="s">
        <v>16</v>
      </c>
      <c r="I17" s="24"/>
      <c r="J17" s="30"/>
      <c r="K17" s="24"/>
      <c r="L17" s="30"/>
      <c r="M17" s="24"/>
      <c r="N17" s="30"/>
      <c r="O17" s="24"/>
      <c r="P17" s="30"/>
    </row>
    <row r="18" spans="1:16" s="2" customFormat="1" ht="73.5" customHeight="1" thickBot="1" x14ac:dyDescent="0.35">
      <c r="A18" s="79">
        <v>4</v>
      </c>
      <c r="B18" s="80">
        <f>VLOOKUP($B$1&amp;A18,'Lista Zespołów'!$A$4:$E$75,3,FALSE)</f>
        <v>0</v>
      </c>
      <c r="C18" s="85" t="str">
        <f>IF(J15="","",J15)</f>
        <v/>
      </c>
      <c r="D18" s="86" t="str">
        <f>IF(I15="","",I15)</f>
        <v/>
      </c>
      <c r="E18" s="85" t="str">
        <f>IF(J16="","",J16)</f>
        <v/>
      </c>
      <c r="F18" s="86" t="str">
        <f>IF(I16="","",I16)</f>
        <v/>
      </c>
      <c r="G18" s="85" t="str">
        <f>IF(J17="","",J17)</f>
        <v/>
      </c>
      <c r="H18" s="86" t="str">
        <f>IF(I17="","",I17)</f>
        <v/>
      </c>
      <c r="I18" s="27" t="s">
        <v>16</v>
      </c>
      <c r="J18" s="28" t="s">
        <v>16</v>
      </c>
      <c r="K18" s="23"/>
      <c r="L18" s="31"/>
      <c r="M18" s="23"/>
      <c r="N18" s="31"/>
      <c r="O18" s="23"/>
      <c r="P18" s="31"/>
    </row>
    <row r="19" spans="1:16" s="2" customFormat="1" ht="73.5" customHeight="1" thickBot="1" x14ac:dyDescent="0.35">
      <c r="A19" s="79">
        <v>5</v>
      </c>
      <c r="B19" s="83">
        <f>VLOOKUP($B$1&amp;A19,'Lista Zespołów'!$A$4:$E$75,3,FALSE)</f>
        <v>0</v>
      </c>
      <c r="C19" s="85" t="str">
        <f>IF(L15="","",L15)</f>
        <v/>
      </c>
      <c r="D19" s="86" t="str">
        <f>IF(K15="","",K15)</f>
        <v/>
      </c>
      <c r="E19" s="85" t="str">
        <f>IF(L16="","",L16)</f>
        <v/>
      </c>
      <c r="F19" s="86" t="str">
        <f>IF(K16="","",K16)</f>
        <v/>
      </c>
      <c r="G19" s="85" t="str">
        <f>IF(L17="","",L17)</f>
        <v/>
      </c>
      <c r="H19" s="86" t="str">
        <f>IF(K17="","",K17)</f>
        <v/>
      </c>
      <c r="I19" s="85" t="str">
        <f>IF(L18="","",L18)</f>
        <v/>
      </c>
      <c r="J19" s="86" t="str">
        <f>IF(K18="","",K18)</f>
        <v/>
      </c>
      <c r="K19" s="27" t="s">
        <v>16</v>
      </c>
      <c r="L19" s="59" t="s">
        <v>16</v>
      </c>
      <c r="M19" s="24"/>
      <c r="N19" s="30"/>
      <c r="O19" s="23"/>
      <c r="P19" s="31"/>
    </row>
    <row r="20" spans="1:16" s="2" customFormat="1" ht="73.5" customHeight="1" thickBot="1" x14ac:dyDescent="0.35">
      <c r="A20" s="79">
        <v>6</v>
      </c>
      <c r="B20" s="80">
        <f>VLOOKUP($B$1&amp;A20,'Lista Zespołów'!$A$4:$E$75,3,FALSE)</f>
        <v>0</v>
      </c>
      <c r="C20" s="85" t="str">
        <f>IF(N15="","",N15)</f>
        <v/>
      </c>
      <c r="D20" s="86" t="str">
        <f>IF(M15="","",M15)</f>
        <v/>
      </c>
      <c r="E20" s="85" t="str">
        <f>IF(N16="","",N16)</f>
        <v/>
      </c>
      <c r="F20" s="86" t="str">
        <f>IF(M16="","",M16)</f>
        <v/>
      </c>
      <c r="G20" s="85" t="str">
        <f>IF(N17="","",N17)</f>
        <v/>
      </c>
      <c r="H20" s="86" t="str">
        <f>IF(M17="","",M17)</f>
        <v/>
      </c>
      <c r="I20" s="85" t="str">
        <f>IF(N18="","",N18)</f>
        <v/>
      </c>
      <c r="J20" s="86" t="str">
        <f>IF(M18="","",M18)</f>
        <v/>
      </c>
      <c r="K20" s="85" t="str">
        <f>IF(N19="","",N19)</f>
        <v/>
      </c>
      <c r="L20" s="86" t="str">
        <f>IF(M19="","",M19)</f>
        <v/>
      </c>
      <c r="M20" s="27" t="s">
        <v>16</v>
      </c>
      <c r="N20" s="59" t="s">
        <v>16</v>
      </c>
      <c r="O20" s="23"/>
      <c r="P20" s="31"/>
    </row>
    <row r="21" spans="1:16" s="2" customFormat="1" ht="75.75" hidden="1" customHeight="1" thickBot="1" x14ac:dyDescent="0.35">
      <c r="A21" s="20"/>
      <c r="B21" s="21"/>
      <c r="C21" s="22"/>
      <c r="D21" s="32"/>
      <c r="E21" s="22"/>
      <c r="F21" s="32"/>
      <c r="G21" s="22"/>
      <c r="H21" s="32"/>
      <c r="I21" s="22"/>
      <c r="J21" s="32"/>
      <c r="K21" s="22"/>
      <c r="L21" s="32"/>
      <c r="M21" s="22"/>
      <c r="N21" s="32"/>
      <c r="O21" s="27"/>
      <c r="P21" s="28"/>
    </row>
    <row r="22" spans="1:16" s="2" customFormat="1" x14ac:dyDescent="0.3">
      <c r="B22" s="1"/>
      <c r="C22" s="8"/>
    </row>
    <row r="23" spans="1:16" s="2" customFormat="1" x14ac:dyDescent="0.3">
      <c r="B23" s="1"/>
      <c r="C23" s="8"/>
    </row>
    <row r="24" spans="1:16" s="2" customFormat="1" ht="17.399999999999999" x14ac:dyDescent="0.3">
      <c r="A24" s="50">
        <v>1</v>
      </c>
      <c r="B24" s="53">
        <f>VLOOKUP(H24,'Lista Zespołów'!$A$4:$E$75,3,FALSE)</f>
        <v>0</v>
      </c>
      <c r="C24" s="54" t="s">
        <v>21</v>
      </c>
      <c r="D24" s="53">
        <f>VLOOKUP(J24,'Lista Zespołów'!$A$4:$E$75,3,FALSE)</f>
        <v>0</v>
      </c>
      <c r="F24" s="2" t="s">
        <v>22</v>
      </c>
      <c r="G24" s="63">
        <v>1</v>
      </c>
      <c r="H24" s="64" t="str">
        <f>$B$1&amp; 1</f>
        <v>G1</v>
      </c>
      <c r="I24" s="65" t="s">
        <v>21</v>
      </c>
      <c r="J24" s="64" t="str">
        <f>$B$1&amp; 6</f>
        <v>G6</v>
      </c>
    </row>
    <row r="25" spans="1:16" s="2" customFormat="1" ht="17.399999999999999" x14ac:dyDescent="0.3">
      <c r="A25" s="50">
        <v>2</v>
      </c>
      <c r="B25" s="53">
        <f>VLOOKUP(H25,'Lista Zespołów'!$A$4:$E$75,3,FALSE)</f>
        <v>0</v>
      </c>
      <c r="C25" s="54" t="s">
        <v>21</v>
      </c>
      <c r="D25" s="53">
        <f>VLOOKUP(J25,'Lista Zespołów'!$A$4:$E$75,3,FALSE)</f>
        <v>0</v>
      </c>
      <c r="F25" s="2" t="s">
        <v>22</v>
      </c>
      <c r="G25" s="63">
        <v>2</v>
      </c>
      <c r="H25" s="64" t="str">
        <f>$B$1&amp; 2</f>
        <v>G2</v>
      </c>
      <c r="I25" s="65" t="s">
        <v>21</v>
      </c>
      <c r="J25" s="64" t="str">
        <f>$B$1&amp; 5</f>
        <v>G5</v>
      </c>
    </row>
    <row r="26" spans="1:16" s="2" customFormat="1" ht="17.399999999999999" x14ac:dyDescent="0.3">
      <c r="A26" s="50">
        <v>3</v>
      </c>
      <c r="B26" s="53">
        <f>VLOOKUP(H26,'Lista Zespołów'!$A$4:$E$75,3,FALSE)</f>
        <v>0</v>
      </c>
      <c r="C26" s="54" t="s">
        <v>21</v>
      </c>
      <c r="D26" s="53">
        <f>VLOOKUP(J26,'Lista Zespołów'!$A$4:$E$75,3,FALSE)</f>
        <v>0</v>
      </c>
      <c r="F26" s="2" t="s">
        <v>22</v>
      </c>
      <c r="G26" s="63">
        <v>3</v>
      </c>
      <c r="H26" s="64" t="str">
        <f>$B$1&amp; 3</f>
        <v>G3</v>
      </c>
      <c r="I26" s="65" t="s">
        <v>21</v>
      </c>
      <c r="J26" s="66" t="str">
        <f>$B$1&amp; 4</f>
        <v>G4</v>
      </c>
    </row>
    <row r="27" spans="1:16" s="2" customFormat="1" ht="17.399999999999999" x14ac:dyDescent="0.3">
      <c r="A27"/>
      <c r="B27" s="53"/>
      <c r="C27"/>
      <c r="D27"/>
      <c r="G27" s="67"/>
      <c r="H27" s="68"/>
      <c r="I27" s="69"/>
      <c r="J27" s="68"/>
    </row>
    <row r="28" spans="1:16" ht="17.399999999999999" x14ac:dyDescent="0.3">
      <c r="A28" s="50">
        <v>4</v>
      </c>
      <c r="B28" s="53">
        <f>VLOOKUP(H28,'Lista Zespołów'!$A$4:$E$75,3,FALSE)</f>
        <v>0</v>
      </c>
      <c r="C28" s="54" t="s">
        <v>21</v>
      </c>
      <c r="D28" s="53">
        <f>VLOOKUP(J28,'Lista Zespołów'!$A$4:$E$75,3,FALSE)</f>
        <v>0</v>
      </c>
      <c r="F28" s="2" t="s">
        <v>22</v>
      </c>
      <c r="G28" s="63">
        <v>4</v>
      </c>
      <c r="H28" s="64" t="str">
        <f>$B$1&amp; 6</f>
        <v>G6</v>
      </c>
      <c r="I28" s="65" t="s">
        <v>21</v>
      </c>
      <c r="J28" s="64" t="str">
        <f>$B$1&amp; 4</f>
        <v>G4</v>
      </c>
    </row>
    <row r="29" spans="1:16" ht="17.399999999999999" x14ac:dyDescent="0.3">
      <c r="A29" s="50">
        <v>5</v>
      </c>
      <c r="B29" s="53">
        <f>VLOOKUP(H29,'Lista Zespołów'!$A$4:$E$75,3,FALSE)</f>
        <v>0</v>
      </c>
      <c r="C29" s="54" t="s">
        <v>21</v>
      </c>
      <c r="D29" s="53">
        <f>VLOOKUP(J29,'Lista Zespołów'!$A$4:$E$75,3,FALSE)</f>
        <v>0</v>
      </c>
      <c r="F29" s="2" t="s">
        <v>22</v>
      </c>
      <c r="G29" s="63">
        <v>5</v>
      </c>
      <c r="H29" s="64" t="str">
        <f>$B$1&amp; 5</f>
        <v>G5</v>
      </c>
      <c r="I29" s="65" t="s">
        <v>21</v>
      </c>
      <c r="J29" s="64" t="str">
        <f>$B$1&amp; 3</f>
        <v>G3</v>
      </c>
    </row>
    <row r="30" spans="1:16" ht="17.399999999999999" x14ac:dyDescent="0.3">
      <c r="A30" s="50">
        <v>6</v>
      </c>
      <c r="B30" s="53">
        <f>VLOOKUP(H30,'Lista Zespołów'!$A$4:$E$75,3,FALSE)</f>
        <v>0</v>
      </c>
      <c r="C30" s="54" t="s">
        <v>21</v>
      </c>
      <c r="D30" s="53">
        <f>VLOOKUP(J30,'Lista Zespołów'!$A$4:$E$75,3,FALSE)</f>
        <v>0</v>
      </c>
      <c r="F30" s="2" t="s">
        <v>22</v>
      </c>
      <c r="G30" s="70">
        <v>6</v>
      </c>
      <c r="H30" s="68" t="str">
        <f>$B$1&amp; 1</f>
        <v>G1</v>
      </c>
      <c r="I30" s="69" t="s">
        <v>21</v>
      </c>
      <c r="J30" s="68" t="str">
        <f>$B$1&amp; 2</f>
        <v>G2</v>
      </c>
    </row>
    <row r="31" spans="1:16" ht="17.399999999999999" x14ac:dyDescent="0.3">
      <c r="B31" s="53"/>
      <c r="G31" s="67"/>
      <c r="H31" s="68"/>
      <c r="I31" s="69"/>
      <c r="J31" s="68"/>
    </row>
    <row r="32" spans="1:16" ht="17.399999999999999" x14ac:dyDescent="0.3">
      <c r="A32" s="50">
        <v>7</v>
      </c>
      <c r="B32" s="53">
        <f>VLOOKUP(H32,'Lista Zespołów'!$A$4:$E$75,3,FALSE)</f>
        <v>0</v>
      </c>
      <c r="C32" s="54" t="s">
        <v>21</v>
      </c>
      <c r="D32" s="53">
        <f>VLOOKUP(J32,'Lista Zespołów'!$A$4:$E$75,3,FALSE)</f>
        <v>0</v>
      </c>
      <c r="F32" t="s">
        <v>22</v>
      </c>
      <c r="G32" s="63">
        <v>7</v>
      </c>
      <c r="H32" s="64" t="str">
        <f>$B$1&amp; 2</f>
        <v>G2</v>
      </c>
      <c r="I32" s="65" t="s">
        <v>21</v>
      </c>
      <c r="J32" s="64" t="str">
        <f>$B$1&amp; 6</f>
        <v>G6</v>
      </c>
    </row>
    <row r="33" spans="1:10" ht="17.399999999999999" x14ac:dyDescent="0.3">
      <c r="A33" s="50">
        <v>8</v>
      </c>
      <c r="B33" s="53">
        <f>VLOOKUP(H33,'Lista Zespołów'!$A$4:$E$75,3,FALSE)</f>
        <v>0</v>
      </c>
      <c r="C33" s="54" t="s">
        <v>21</v>
      </c>
      <c r="D33" s="53">
        <f>VLOOKUP(J33,'Lista Zespołów'!$A$4:$E$75,3,FALSE)</f>
        <v>0</v>
      </c>
      <c r="F33" t="s">
        <v>22</v>
      </c>
      <c r="G33" s="63">
        <v>8</v>
      </c>
      <c r="H33" s="64" t="str">
        <f>$B$1&amp; 3</f>
        <v>G3</v>
      </c>
      <c r="I33" s="65" t="s">
        <v>21</v>
      </c>
      <c r="J33" s="64" t="str">
        <f>$B$1&amp; 1</f>
        <v>G1</v>
      </c>
    </row>
    <row r="34" spans="1:10" ht="17.399999999999999" x14ac:dyDescent="0.3">
      <c r="A34" s="50">
        <v>9</v>
      </c>
      <c r="B34" s="53">
        <f>VLOOKUP(H34,'Lista Zespołów'!$A$4:$E$75,3,FALSE)</f>
        <v>0</v>
      </c>
      <c r="C34" s="54" t="s">
        <v>21</v>
      </c>
      <c r="D34" s="53">
        <f>VLOOKUP(J34,'Lista Zespołów'!$A$4:$E$75,3,FALSE)</f>
        <v>0</v>
      </c>
      <c r="F34" t="s">
        <v>22</v>
      </c>
      <c r="G34" s="70">
        <v>9</v>
      </c>
      <c r="H34" s="68" t="str">
        <f>$B$1&amp; 4</f>
        <v>G4</v>
      </c>
      <c r="I34" s="69" t="s">
        <v>21</v>
      </c>
      <c r="J34" s="68" t="str">
        <f>$B$1&amp; 5</f>
        <v>G5</v>
      </c>
    </row>
    <row r="35" spans="1:10" ht="17.399999999999999" x14ac:dyDescent="0.3">
      <c r="B35" s="53"/>
      <c r="G35" s="67"/>
      <c r="H35" s="68"/>
      <c r="I35" s="69"/>
      <c r="J35" s="68"/>
    </row>
    <row r="36" spans="1:10" ht="17.399999999999999" x14ac:dyDescent="0.3">
      <c r="A36" s="50">
        <v>10</v>
      </c>
      <c r="B36" s="53">
        <f>VLOOKUP(H36,'Lista Zespołów'!$A$4:$E$75,3,FALSE)</f>
        <v>0</v>
      </c>
      <c r="C36" s="54" t="s">
        <v>21</v>
      </c>
      <c r="D36" s="53">
        <f>VLOOKUP(J36,'Lista Zespołów'!$A$4:$E$75,3,FALSE)</f>
        <v>0</v>
      </c>
      <c r="F36" t="s">
        <v>22</v>
      </c>
      <c r="G36" s="70">
        <v>10</v>
      </c>
      <c r="H36" s="68" t="str">
        <f>$B$1&amp; 6</f>
        <v>G6</v>
      </c>
      <c r="I36" s="69" t="s">
        <v>21</v>
      </c>
      <c r="J36" s="68" t="str">
        <f>$B$1&amp; 5</f>
        <v>G5</v>
      </c>
    </row>
    <row r="37" spans="1:10" ht="17.399999999999999" x14ac:dyDescent="0.3">
      <c r="A37" s="50">
        <v>11</v>
      </c>
      <c r="B37" s="53">
        <f>VLOOKUP(H37,'Lista Zespołów'!$A$4:$E$75,3,FALSE)</f>
        <v>0</v>
      </c>
      <c r="C37" s="54" t="s">
        <v>21</v>
      </c>
      <c r="D37" s="53">
        <f>VLOOKUP(J37,'Lista Zespołów'!$A$4:$E$75,3,FALSE)</f>
        <v>0</v>
      </c>
      <c r="F37" t="s">
        <v>22</v>
      </c>
      <c r="G37" s="70">
        <v>11</v>
      </c>
      <c r="H37" s="68" t="str">
        <f>$B$1&amp; 1</f>
        <v>G1</v>
      </c>
      <c r="I37" s="69" t="s">
        <v>21</v>
      </c>
      <c r="J37" s="68" t="str">
        <f>$B$1&amp; 4</f>
        <v>G4</v>
      </c>
    </row>
    <row r="38" spans="1:10" ht="18" x14ac:dyDescent="0.35">
      <c r="A38" s="50">
        <v>12</v>
      </c>
      <c r="B38" s="53">
        <f>VLOOKUP(H38,'Lista Zespołów'!$A$4:$E$75,3,FALSE)</f>
        <v>0</v>
      </c>
      <c r="C38" s="56" t="s">
        <v>21</v>
      </c>
      <c r="D38" s="53">
        <f>VLOOKUP(J38,'Lista Zespołów'!$A$4:$E$75,3,FALSE)</f>
        <v>0</v>
      </c>
      <c r="F38" t="s">
        <v>22</v>
      </c>
      <c r="G38" s="70">
        <v>12</v>
      </c>
      <c r="H38" s="68" t="str">
        <f>$B$1&amp; 2</f>
        <v>G2</v>
      </c>
      <c r="I38" s="69" t="s">
        <v>21</v>
      </c>
      <c r="J38" s="68" t="str">
        <f>$B$1&amp; 3</f>
        <v>G3</v>
      </c>
    </row>
    <row r="39" spans="1:10" ht="17.399999999999999" x14ac:dyDescent="0.3">
      <c r="B39" s="53"/>
      <c r="G39" s="67"/>
      <c r="H39" s="68"/>
      <c r="I39" s="69"/>
      <c r="J39" s="68"/>
    </row>
    <row r="40" spans="1:10" ht="17.399999999999999" x14ac:dyDescent="0.3">
      <c r="A40" s="50">
        <v>13</v>
      </c>
      <c r="B40" s="53">
        <f>VLOOKUP(H40,'Lista Zespołów'!$A$4:$E$75,3,FALSE)</f>
        <v>0</v>
      </c>
      <c r="C40" s="54" t="s">
        <v>21</v>
      </c>
      <c r="D40" s="53">
        <f>VLOOKUP(J40,'Lista Zespołów'!$A$4:$E$75,3,FALSE)</f>
        <v>0</v>
      </c>
      <c r="F40" t="s">
        <v>22</v>
      </c>
      <c r="G40" s="70">
        <v>13</v>
      </c>
      <c r="H40" s="68" t="str">
        <f>$B$1&amp; 3</f>
        <v>G3</v>
      </c>
      <c r="I40" s="69" t="s">
        <v>21</v>
      </c>
      <c r="J40" s="68" t="str">
        <f>$B$1&amp; 6</f>
        <v>G6</v>
      </c>
    </row>
    <row r="41" spans="1:10" ht="18" x14ac:dyDescent="0.35">
      <c r="A41" s="50">
        <v>14</v>
      </c>
      <c r="B41" s="53">
        <f>VLOOKUP(H41,'Lista Zespołów'!$A$4:$E$75,3,FALSE)</f>
        <v>0</v>
      </c>
      <c r="C41" s="56" t="s">
        <v>21</v>
      </c>
      <c r="D41" s="53">
        <f>VLOOKUP(J41,'Lista Zespołów'!$A$4:$E$75,3,FALSE)</f>
        <v>0</v>
      </c>
      <c r="F41" t="s">
        <v>22</v>
      </c>
      <c r="G41" s="70">
        <v>14</v>
      </c>
      <c r="H41" s="68" t="str">
        <f>$B$1&amp; 4</f>
        <v>G4</v>
      </c>
      <c r="I41" s="69" t="s">
        <v>21</v>
      </c>
      <c r="J41" s="68" t="str">
        <f>$B$1&amp; 2</f>
        <v>G2</v>
      </c>
    </row>
    <row r="42" spans="1:10" ht="18" x14ac:dyDescent="0.35">
      <c r="A42" s="50">
        <v>15</v>
      </c>
      <c r="B42" s="53">
        <f>VLOOKUP(H42,'Lista Zespołów'!$A$4:$E$75,3,FALSE)</f>
        <v>0</v>
      </c>
      <c r="C42" s="58" t="s">
        <v>21</v>
      </c>
      <c r="D42" s="53">
        <f>VLOOKUP(J42,'Lista Zespołów'!$A$4:$E$75,3,FALSE)</f>
        <v>0</v>
      </c>
      <c r="F42" t="s">
        <v>22</v>
      </c>
      <c r="G42" s="70">
        <v>15</v>
      </c>
      <c r="H42" s="68" t="str">
        <f>$B$1&amp; 5</f>
        <v>G5</v>
      </c>
      <c r="I42" s="69" t="s">
        <v>21</v>
      </c>
      <c r="J42" s="68" t="str">
        <f>$B$1&amp; 1</f>
        <v>G1</v>
      </c>
    </row>
    <row r="43" spans="1:10" x14ac:dyDescent="0.3">
      <c r="B43" s="57"/>
      <c r="C43" s="57"/>
      <c r="D43" s="57"/>
    </row>
    <row r="44" spans="1:10" ht="18" x14ac:dyDescent="0.35">
      <c r="A44" s="50"/>
      <c r="B44" s="55"/>
      <c r="C44" s="56"/>
      <c r="D44" s="55"/>
      <c r="G44" s="50"/>
      <c r="H44" s="51"/>
      <c r="I44" s="52"/>
      <c r="J44" s="51"/>
    </row>
    <row r="45" spans="1:10" ht="18" x14ac:dyDescent="0.35">
      <c r="A45" s="50"/>
      <c r="B45" s="55"/>
      <c r="C45" s="56"/>
      <c r="D45" s="55"/>
      <c r="G45" s="50"/>
      <c r="H45" s="51"/>
      <c r="I45" s="52"/>
      <c r="J45" s="51"/>
    </row>
    <row r="46" spans="1:10" ht="18" x14ac:dyDescent="0.35">
      <c r="A46" s="50"/>
      <c r="B46" s="53"/>
      <c r="C46" s="54"/>
      <c r="D46" s="53"/>
      <c r="G46" s="50"/>
      <c r="H46" s="51"/>
      <c r="I46" s="52"/>
      <c r="J46" s="51"/>
    </row>
    <row r="48" spans="1:10" ht="18" x14ac:dyDescent="0.35">
      <c r="A48" s="50"/>
      <c r="B48" s="53"/>
      <c r="C48" s="54"/>
      <c r="D48" s="53"/>
      <c r="G48" s="50"/>
      <c r="H48" s="51"/>
      <c r="I48" s="52"/>
      <c r="J48" s="51"/>
    </row>
    <row r="49" spans="1:10" ht="18" x14ac:dyDescent="0.35">
      <c r="A49" s="50"/>
      <c r="B49" s="55"/>
      <c r="C49" s="56"/>
      <c r="D49" s="55"/>
      <c r="G49" s="50"/>
      <c r="H49" s="51"/>
      <c r="I49" s="52"/>
      <c r="J49" s="51"/>
    </row>
    <row r="50" spans="1:10" ht="18" x14ac:dyDescent="0.35">
      <c r="A50" s="50"/>
      <c r="B50" s="51"/>
      <c r="C50" s="52"/>
      <c r="D50" s="51"/>
      <c r="G50" s="50"/>
      <c r="H50" s="51"/>
      <c r="I50" s="52"/>
      <c r="J50" s="51"/>
    </row>
  </sheetData>
  <protectedRanges>
    <protectedRange password="CF7A" sqref="C16:D16" name="Rozstęp1_1"/>
  </protectedRanges>
  <mergeCells count="16">
    <mergeCell ref="K3:L9"/>
    <mergeCell ref="A12:N12"/>
    <mergeCell ref="C13:D13"/>
    <mergeCell ref="E13:F13"/>
    <mergeCell ref="G13:H13"/>
    <mergeCell ref="I13:J13"/>
    <mergeCell ref="K13:L13"/>
    <mergeCell ref="M13:N13"/>
    <mergeCell ref="O13:P13"/>
    <mergeCell ref="C14:D14"/>
    <mergeCell ref="E14:F14"/>
    <mergeCell ref="G14:H14"/>
    <mergeCell ref="I14:J14"/>
    <mergeCell ref="K14:L14"/>
    <mergeCell ref="M14:N14"/>
    <mergeCell ref="O14:P14"/>
  </mergeCells>
  <pageMargins left="0.70866141732283472" right="0.70866141732283472" top="0.74803149606299213" bottom="0.74803149606299213" header="0.31496062992125984" footer="0.31496062992125984"/>
  <pageSetup paperSize="9" scale="48" orientation="landscape" r:id="rId1"/>
  <headerFooter>
    <oddFooter>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0"/>
  <sheetViews>
    <sheetView showGridLines="0" zoomScale="55" zoomScaleNormal="55" workbookViewId="0">
      <selection activeCell="M19" sqref="M19:N19"/>
    </sheetView>
  </sheetViews>
  <sheetFormatPr defaultRowHeight="14.4" x14ac:dyDescent="0.3"/>
  <cols>
    <col min="1" max="1" width="9.6640625" customWidth="1"/>
    <col min="2" max="2" width="52.109375" customWidth="1"/>
    <col min="3" max="11" width="15.88671875" customWidth="1"/>
    <col min="12" max="12" width="15.5546875" customWidth="1"/>
    <col min="13" max="14" width="15.88671875" customWidth="1"/>
    <col min="15" max="16" width="15.88671875" hidden="1" customWidth="1"/>
  </cols>
  <sheetData>
    <row r="1" spans="1:16" ht="29.4" thickBot="1" x14ac:dyDescent="0.35">
      <c r="A1" s="40" t="s">
        <v>2</v>
      </c>
      <c r="B1" s="39" t="s">
        <v>26</v>
      </c>
      <c r="D1" s="43" t="s">
        <v>19</v>
      </c>
      <c r="E1" s="42">
        <v>2</v>
      </c>
      <c r="F1" s="44" t="s">
        <v>20</v>
      </c>
      <c r="G1" s="41">
        <v>0</v>
      </c>
    </row>
    <row r="2" spans="1:16" ht="21.6" thickBot="1" x14ac:dyDescent="0.45">
      <c r="A2" s="3" t="str">
        <f>"Tabela grupy "&amp;B1</f>
        <v>Tabela grupy H</v>
      </c>
      <c r="J2" s="3"/>
    </row>
    <row r="3" spans="1:16" ht="26.25" customHeight="1" x14ac:dyDescent="0.5">
      <c r="A3" s="45" t="s">
        <v>9</v>
      </c>
      <c r="B3" s="46" t="s">
        <v>1</v>
      </c>
      <c r="C3" s="47" t="s">
        <v>10</v>
      </c>
      <c r="D3" s="48" t="s">
        <v>11</v>
      </c>
      <c r="E3" s="48" t="s">
        <v>12</v>
      </c>
      <c r="F3" s="48" t="s">
        <v>18</v>
      </c>
      <c r="G3" s="48" t="s">
        <v>13</v>
      </c>
      <c r="H3" s="48" t="s">
        <v>14</v>
      </c>
      <c r="I3" s="49" t="s">
        <v>15</v>
      </c>
      <c r="K3" s="140" t="str">
        <f>_xlnm.Criteria</f>
        <v>H</v>
      </c>
      <c r="L3" s="141"/>
      <c r="M3" s="72"/>
    </row>
    <row r="4" spans="1:16" s="2" customFormat="1" ht="26.25" customHeight="1" x14ac:dyDescent="0.5">
      <c r="A4" s="12">
        <v>1</v>
      </c>
      <c r="B4" s="13">
        <f>VLOOKUP($B$1&amp;A4,'Lista Zespołów'!$A$4:$E$75,3,FALSE)</f>
        <v>0</v>
      </c>
      <c r="C4" s="36">
        <f t="shared" ref="C4:C7" si="0">D4*$E$1+E4*$G$1</f>
        <v>0</v>
      </c>
      <c r="D4" s="37">
        <f t="shared" ref="D4:D9" si="1">IF($C15&gt;$D15,1,0)+IF($E15&gt;$F15,1,0)+IF($G15&gt;$H15,1,0)+IF($I15&gt;$J15,1,0)+IF($K15&gt;$L15,1,0)+IF($M15&gt;$N15,1,0)+IF($O15&gt;$P15,1,0)</f>
        <v>0</v>
      </c>
      <c r="E4" s="37">
        <f t="shared" ref="E4:E9" si="2">IF($C15&lt;$D15,1,0)+IF($E15&lt;$F15,1,0)+IF($G15&lt;$H15,1,0)+IF($I15&lt;$J15,1,0)+IF($K15&lt;$L15,1,0)+IF($M15&lt;$N15,1,0)+IF($O15&lt;$P15,1,0)</f>
        <v>0</v>
      </c>
      <c r="F4" s="37">
        <f t="shared" ref="F4:F7" si="3">E4+D4</f>
        <v>0</v>
      </c>
      <c r="G4" s="37">
        <f>SUM(D$15:D$21)</f>
        <v>0</v>
      </c>
      <c r="H4" s="37">
        <f>SUM(C$15:C$21)</f>
        <v>0</v>
      </c>
      <c r="I4" s="38">
        <f t="shared" ref="I4:I7" si="4">IFERROR(G4/H4,0)</f>
        <v>0</v>
      </c>
      <c r="K4" s="141"/>
      <c r="L4" s="141"/>
      <c r="M4" s="72"/>
    </row>
    <row r="5" spans="1:16" s="2" customFormat="1" ht="26.25" customHeight="1" x14ac:dyDescent="0.5">
      <c r="A5" s="14">
        <v>2</v>
      </c>
      <c r="B5" s="15">
        <f>VLOOKUP($B$1&amp;A5,'Lista Zespołów'!$A$4:$E$75,3,FALSE)</f>
        <v>0</v>
      </c>
      <c r="C5" s="33">
        <f t="shared" si="0"/>
        <v>0</v>
      </c>
      <c r="D5" s="34">
        <f t="shared" si="1"/>
        <v>0</v>
      </c>
      <c r="E5" s="34">
        <f t="shared" si="2"/>
        <v>0</v>
      </c>
      <c r="F5" s="34">
        <f t="shared" si="3"/>
        <v>0</v>
      </c>
      <c r="G5" s="34">
        <f>SUM(F$15:F$21)</f>
        <v>0</v>
      </c>
      <c r="H5" s="34">
        <f>SUM(E$15:E$21)</f>
        <v>0</v>
      </c>
      <c r="I5" s="35">
        <f t="shared" si="4"/>
        <v>0</v>
      </c>
      <c r="K5" s="141"/>
      <c r="L5" s="141"/>
      <c r="M5" s="72"/>
    </row>
    <row r="6" spans="1:16" s="2" customFormat="1" ht="26.25" customHeight="1" x14ac:dyDescent="0.5">
      <c r="A6" s="12">
        <v>3</v>
      </c>
      <c r="B6" s="13">
        <f>VLOOKUP($B$1&amp;A6,'Lista Zespołów'!$A$4:$E$75,3,FALSE)</f>
        <v>0</v>
      </c>
      <c r="C6" s="36">
        <f t="shared" si="0"/>
        <v>0</v>
      </c>
      <c r="D6" s="37">
        <f t="shared" si="1"/>
        <v>0</v>
      </c>
      <c r="E6" s="37">
        <f t="shared" si="2"/>
        <v>0</v>
      </c>
      <c r="F6" s="37">
        <f t="shared" si="3"/>
        <v>0</v>
      </c>
      <c r="G6" s="37">
        <f>SUM(H$15:H$21)</f>
        <v>0</v>
      </c>
      <c r="H6" s="37">
        <f>SUM(G$15:G$21)</f>
        <v>0</v>
      </c>
      <c r="I6" s="38">
        <f t="shared" si="4"/>
        <v>0</v>
      </c>
      <c r="K6" s="141"/>
      <c r="L6" s="141"/>
      <c r="M6" s="72"/>
    </row>
    <row r="7" spans="1:16" s="2" customFormat="1" ht="26.25" customHeight="1" x14ac:dyDescent="0.5">
      <c r="A7" s="14">
        <v>4</v>
      </c>
      <c r="B7" s="15">
        <f>VLOOKUP($B$1&amp;A7,'Lista Zespołów'!$A$4:$E$75,3,FALSE)</f>
        <v>0</v>
      </c>
      <c r="C7" s="33">
        <f t="shared" si="0"/>
        <v>0</v>
      </c>
      <c r="D7" s="34">
        <f t="shared" si="1"/>
        <v>0</v>
      </c>
      <c r="E7" s="34">
        <f t="shared" si="2"/>
        <v>0</v>
      </c>
      <c r="F7" s="34">
        <f t="shared" si="3"/>
        <v>0</v>
      </c>
      <c r="G7" s="34">
        <f>SUM(J$15:J$21)</f>
        <v>0</v>
      </c>
      <c r="H7" s="34">
        <f>SUM(I$15:I$21)</f>
        <v>0</v>
      </c>
      <c r="I7" s="35">
        <f t="shared" si="4"/>
        <v>0</v>
      </c>
      <c r="K7" s="141"/>
      <c r="L7" s="141"/>
      <c r="M7" s="72"/>
    </row>
    <row r="8" spans="1:16" s="2" customFormat="1" ht="26.25" customHeight="1" x14ac:dyDescent="0.5">
      <c r="A8" s="12">
        <v>5</v>
      </c>
      <c r="B8" s="13">
        <f>VLOOKUP($B$1&amp;A8,'Lista Zespołów'!$A$4:$E$75,3,FALSE)</f>
        <v>0</v>
      </c>
      <c r="C8" s="36">
        <f>D8*$E$1+E8*$G$1</f>
        <v>0</v>
      </c>
      <c r="D8" s="37">
        <f t="shared" si="1"/>
        <v>0</v>
      </c>
      <c r="E8" s="37">
        <f t="shared" si="2"/>
        <v>0</v>
      </c>
      <c r="F8" s="37">
        <f>E8+D8</f>
        <v>0</v>
      </c>
      <c r="G8" s="37">
        <f>SUM(L$15:L$21)</f>
        <v>0</v>
      </c>
      <c r="H8" s="37">
        <f>SUM(K$15:K$21)</f>
        <v>0</v>
      </c>
      <c r="I8" s="38">
        <f>IFERROR(G8/H8,0)</f>
        <v>0</v>
      </c>
      <c r="K8" s="141"/>
      <c r="L8" s="141"/>
      <c r="M8" s="72"/>
    </row>
    <row r="9" spans="1:16" s="2" customFormat="1" ht="26.25" customHeight="1" x14ac:dyDescent="0.5">
      <c r="A9" s="14">
        <v>6</v>
      </c>
      <c r="B9" s="15">
        <f>VLOOKUP($B$1&amp;A9,'Lista Zespołów'!$A$4:$E$75,3,FALSE)</f>
        <v>0</v>
      </c>
      <c r="C9" s="33">
        <f t="shared" ref="C9" si="5">D9*$E$1+E9*$G$1</f>
        <v>0</v>
      </c>
      <c r="D9" s="34">
        <f t="shared" si="1"/>
        <v>0</v>
      </c>
      <c r="E9" s="34">
        <f t="shared" si="2"/>
        <v>0</v>
      </c>
      <c r="F9" s="34">
        <f t="shared" ref="F9" si="6">E9+D9</f>
        <v>0</v>
      </c>
      <c r="G9" s="34">
        <f>SUM(N$15:N$21)</f>
        <v>0</v>
      </c>
      <c r="H9" s="34">
        <f>SUM(M$15:M$21)</f>
        <v>0</v>
      </c>
      <c r="I9" s="35">
        <f t="shared" ref="I9" si="7">IFERROR(G9/H9,0)</f>
        <v>0</v>
      </c>
      <c r="K9" s="141"/>
      <c r="L9" s="141"/>
      <c r="M9" s="72"/>
    </row>
    <row r="10" spans="1:16" s="2" customFormat="1" x14ac:dyDescent="0.3">
      <c r="A10" s="10"/>
      <c r="B10" s="1"/>
      <c r="C10" s="8"/>
    </row>
    <row r="11" spans="1:16" s="2" customFormat="1" ht="21" x14ac:dyDescent="0.4">
      <c r="A11" s="3" t="str">
        <f>"Mecze grupy "&amp;$B$1</f>
        <v>Mecze grupy H</v>
      </c>
      <c r="B11"/>
      <c r="C11"/>
      <c r="D11" s="3"/>
      <c r="E11"/>
      <c r="F11"/>
      <c r="G11"/>
      <c r="H11"/>
      <c r="I11"/>
      <c r="J11"/>
      <c r="K11"/>
      <c r="L11"/>
      <c r="M11"/>
      <c r="N11"/>
    </row>
    <row r="12" spans="1:16" s="2" customFormat="1" ht="18.75" customHeight="1" thickBot="1" x14ac:dyDescent="0.35">
      <c r="A12" s="133" t="s">
        <v>17</v>
      </c>
      <c r="B12" s="134"/>
      <c r="C12" s="134"/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N12" s="134"/>
    </row>
    <row r="13" spans="1:16" s="2" customFormat="1" ht="25.8" x14ac:dyDescent="0.5">
      <c r="A13" s="16" t="s">
        <v>9</v>
      </c>
      <c r="B13" s="18"/>
      <c r="C13" s="135">
        <v>1</v>
      </c>
      <c r="D13" s="136"/>
      <c r="E13" s="135">
        <v>2</v>
      </c>
      <c r="F13" s="136"/>
      <c r="G13" s="135">
        <v>3</v>
      </c>
      <c r="H13" s="136"/>
      <c r="I13" s="135">
        <v>4</v>
      </c>
      <c r="J13" s="136"/>
      <c r="K13" s="135">
        <v>5</v>
      </c>
      <c r="L13" s="136"/>
      <c r="M13" s="128">
        <v>6</v>
      </c>
      <c r="N13" s="129"/>
      <c r="O13" s="128"/>
      <c r="P13" s="129"/>
    </row>
    <row r="14" spans="1:16" s="2" customFormat="1" ht="51.75" customHeight="1" thickBot="1" x14ac:dyDescent="0.55000000000000004">
      <c r="A14" s="17"/>
      <c r="B14" s="71" t="s">
        <v>1</v>
      </c>
      <c r="C14" s="131">
        <f>VLOOKUP($B$1&amp;C13,'Lista Zespołów'!$A$4:$E$75,3,FALSE)</f>
        <v>0</v>
      </c>
      <c r="D14" s="132"/>
      <c r="E14" s="131">
        <f>VLOOKUP($B$1&amp;E13,'Lista Zespołów'!$A$4:$E$75,3,FALSE)</f>
        <v>0</v>
      </c>
      <c r="F14" s="132"/>
      <c r="G14" s="131">
        <f>VLOOKUP($B$1&amp;G13,'Lista Zespołów'!$A$4:$E$75,3,FALSE)</f>
        <v>0</v>
      </c>
      <c r="H14" s="132"/>
      <c r="I14" s="131">
        <f>VLOOKUP($B$1&amp;I13,'Lista Zespołów'!$A$4:$E$75,3,FALSE)</f>
        <v>0</v>
      </c>
      <c r="J14" s="132"/>
      <c r="K14" s="137">
        <f>VLOOKUP($B$1&amp;K13,'Lista Zespołów'!$A$4:$E$75,3,FALSE)</f>
        <v>0</v>
      </c>
      <c r="L14" s="138"/>
      <c r="M14" s="131">
        <f>VLOOKUP($B$1&amp;M13,'Lista Zespołów'!$A$4:$E$75,3,FALSE)</f>
        <v>0</v>
      </c>
      <c r="N14" s="132"/>
      <c r="O14" s="126"/>
      <c r="P14" s="127"/>
    </row>
    <row r="15" spans="1:16" s="2" customFormat="1" ht="73.5" customHeight="1" thickBot="1" x14ac:dyDescent="0.35">
      <c r="A15" s="77">
        <v>1</v>
      </c>
      <c r="B15" s="78">
        <f>VLOOKUP($B$1&amp;A15,'Lista Zespołów'!$A$4:$E$75,3,FALSE)</f>
        <v>0</v>
      </c>
      <c r="C15" s="25" t="s">
        <v>16</v>
      </c>
      <c r="D15" s="26" t="s">
        <v>16</v>
      </c>
      <c r="E15" s="19"/>
      <c r="F15" s="30"/>
      <c r="G15" s="19"/>
      <c r="H15" s="30"/>
      <c r="I15" s="19"/>
      <c r="J15" s="30"/>
      <c r="K15" s="19"/>
      <c r="L15" s="30"/>
      <c r="M15" s="19"/>
      <c r="N15" s="30"/>
      <c r="O15" s="19"/>
      <c r="P15" s="30"/>
    </row>
    <row r="16" spans="1:16" s="2" customFormat="1" ht="73.5" customHeight="1" thickBot="1" x14ac:dyDescent="0.35">
      <c r="A16" s="79">
        <v>2</v>
      </c>
      <c r="B16" s="80">
        <f>VLOOKUP($B$1&amp;A16,'Lista Zespołów'!$A$4:$E$75,3,FALSE)</f>
        <v>0</v>
      </c>
      <c r="C16" s="85" t="str">
        <f>IF(F15="","",F15)</f>
        <v/>
      </c>
      <c r="D16" s="86" t="str">
        <f>IF(E15="","",E15)</f>
        <v/>
      </c>
      <c r="E16" s="27" t="s">
        <v>16</v>
      </c>
      <c r="F16" s="28" t="s">
        <v>16</v>
      </c>
      <c r="G16" s="23"/>
      <c r="H16" s="31"/>
      <c r="I16" s="23"/>
      <c r="J16" s="31"/>
      <c r="K16" s="23"/>
      <c r="L16" s="31"/>
      <c r="M16" s="23"/>
      <c r="N16" s="31"/>
      <c r="O16" s="23"/>
      <c r="P16" s="31"/>
    </row>
    <row r="17" spans="1:16" s="2" customFormat="1" ht="73.5" customHeight="1" thickBot="1" x14ac:dyDescent="0.35">
      <c r="A17" s="81">
        <v>3</v>
      </c>
      <c r="B17" s="82">
        <f>VLOOKUP($B$1&amp;A17,'Lista Zespołów'!$A$4:$E$75,3,FALSE)</f>
        <v>0</v>
      </c>
      <c r="C17" s="84" t="str">
        <f>IF(H15="","",H15)</f>
        <v/>
      </c>
      <c r="D17" s="87" t="str">
        <f>IF(G15="","",G15)</f>
        <v/>
      </c>
      <c r="E17" s="84" t="str">
        <f>IF(H16="","",H16)</f>
        <v/>
      </c>
      <c r="F17" s="87" t="str">
        <f>IF(G16="","",G16)</f>
        <v/>
      </c>
      <c r="G17" s="29" t="s">
        <v>16</v>
      </c>
      <c r="H17" s="26" t="s">
        <v>16</v>
      </c>
      <c r="I17" s="24"/>
      <c r="J17" s="30"/>
      <c r="K17" s="24"/>
      <c r="L17" s="30"/>
      <c r="M17" s="24"/>
      <c r="N17" s="30"/>
      <c r="O17" s="24"/>
      <c r="P17" s="30"/>
    </row>
    <row r="18" spans="1:16" s="2" customFormat="1" ht="73.5" customHeight="1" thickBot="1" x14ac:dyDescent="0.35">
      <c r="A18" s="79">
        <v>4</v>
      </c>
      <c r="B18" s="80">
        <f>VLOOKUP($B$1&amp;A18,'Lista Zespołów'!$A$4:$E$75,3,FALSE)</f>
        <v>0</v>
      </c>
      <c r="C18" s="85" t="str">
        <f>IF(J15="","",J15)</f>
        <v/>
      </c>
      <c r="D18" s="86" t="str">
        <f>IF(I15="","",I15)</f>
        <v/>
      </c>
      <c r="E18" s="85" t="str">
        <f>IF(J16="","",J16)</f>
        <v/>
      </c>
      <c r="F18" s="86" t="str">
        <f>IF(I16="","",I16)</f>
        <v/>
      </c>
      <c r="G18" s="85" t="str">
        <f>IF(J17="","",J17)</f>
        <v/>
      </c>
      <c r="H18" s="86" t="str">
        <f>IF(I17="","",I17)</f>
        <v/>
      </c>
      <c r="I18" s="27" t="s">
        <v>16</v>
      </c>
      <c r="J18" s="28" t="s">
        <v>16</v>
      </c>
      <c r="K18" s="23"/>
      <c r="L18" s="31"/>
      <c r="M18" s="23"/>
      <c r="N18" s="31"/>
      <c r="O18" s="23"/>
      <c r="P18" s="31"/>
    </row>
    <row r="19" spans="1:16" s="2" customFormat="1" ht="73.5" customHeight="1" thickBot="1" x14ac:dyDescent="0.35">
      <c r="A19" s="79">
        <v>5</v>
      </c>
      <c r="B19" s="83">
        <f>VLOOKUP($B$1&amp;A19,'Lista Zespołów'!$A$4:$E$75,3,FALSE)</f>
        <v>0</v>
      </c>
      <c r="C19" s="85" t="str">
        <f>IF(L15="","",L15)</f>
        <v/>
      </c>
      <c r="D19" s="86" t="str">
        <f>IF(K15="","",K15)</f>
        <v/>
      </c>
      <c r="E19" s="85" t="str">
        <f>IF(L16="","",L16)</f>
        <v/>
      </c>
      <c r="F19" s="86" t="str">
        <f>IF(K16="","",K16)</f>
        <v/>
      </c>
      <c r="G19" s="85" t="str">
        <f>IF(L17="","",L17)</f>
        <v/>
      </c>
      <c r="H19" s="86" t="str">
        <f>IF(K17="","",K17)</f>
        <v/>
      </c>
      <c r="I19" s="85" t="str">
        <f>IF(L18="","",L18)</f>
        <v/>
      </c>
      <c r="J19" s="86" t="str">
        <f>IF(K18="","",K18)</f>
        <v/>
      </c>
      <c r="K19" s="27" t="s">
        <v>16</v>
      </c>
      <c r="L19" s="59" t="s">
        <v>16</v>
      </c>
      <c r="M19" s="24"/>
      <c r="N19" s="30"/>
      <c r="O19" s="23"/>
      <c r="P19" s="31"/>
    </row>
    <row r="20" spans="1:16" s="2" customFormat="1" ht="73.5" customHeight="1" thickBot="1" x14ac:dyDescent="0.35">
      <c r="A20" s="79">
        <v>6</v>
      </c>
      <c r="B20" s="80">
        <f>VLOOKUP($B$1&amp;A20,'Lista Zespołów'!$A$4:$E$75,3,FALSE)</f>
        <v>0</v>
      </c>
      <c r="C20" s="85" t="str">
        <f>IF(N15="","",N15)</f>
        <v/>
      </c>
      <c r="D20" s="86" t="str">
        <f>IF(M15="","",M15)</f>
        <v/>
      </c>
      <c r="E20" s="85" t="str">
        <f>IF(N16="","",N16)</f>
        <v/>
      </c>
      <c r="F20" s="86" t="str">
        <f>IF(M16="","",M16)</f>
        <v/>
      </c>
      <c r="G20" s="85" t="str">
        <f>IF(N17="","",N17)</f>
        <v/>
      </c>
      <c r="H20" s="86" t="str">
        <f>IF(M17="","",M17)</f>
        <v/>
      </c>
      <c r="I20" s="85" t="str">
        <f>IF(N18="","",N18)</f>
        <v/>
      </c>
      <c r="J20" s="86" t="str">
        <f>IF(M18="","",M18)</f>
        <v/>
      </c>
      <c r="K20" s="85" t="str">
        <f>IF(N19="","",N19)</f>
        <v/>
      </c>
      <c r="L20" s="86" t="str">
        <f>IF(M19="","",M19)</f>
        <v/>
      </c>
      <c r="M20" s="27" t="s">
        <v>16</v>
      </c>
      <c r="N20" s="59" t="s">
        <v>16</v>
      </c>
      <c r="O20" s="23"/>
      <c r="P20" s="31"/>
    </row>
    <row r="21" spans="1:16" s="2" customFormat="1" ht="75.75" hidden="1" customHeight="1" thickBot="1" x14ac:dyDescent="0.35">
      <c r="A21" s="20"/>
      <c r="B21" s="21"/>
      <c r="C21" s="22"/>
      <c r="D21" s="32"/>
      <c r="E21" s="22"/>
      <c r="F21" s="32"/>
      <c r="G21" s="22"/>
      <c r="H21" s="32"/>
      <c r="I21" s="22"/>
      <c r="J21" s="32"/>
      <c r="K21" s="22"/>
      <c r="L21" s="32"/>
      <c r="M21" s="22"/>
      <c r="N21" s="32"/>
      <c r="O21" s="27"/>
      <c r="P21" s="28"/>
    </row>
    <row r="22" spans="1:16" s="2" customFormat="1" x14ac:dyDescent="0.3">
      <c r="B22" s="1"/>
      <c r="C22" s="8"/>
    </row>
    <row r="23" spans="1:16" s="2" customFormat="1" x14ac:dyDescent="0.3">
      <c r="B23" s="1"/>
      <c r="C23" s="8"/>
    </row>
    <row r="24" spans="1:16" s="2" customFormat="1" ht="17.399999999999999" x14ac:dyDescent="0.3">
      <c r="A24" s="50">
        <v>1</v>
      </c>
      <c r="B24" s="53">
        <f>VLOOKUP(H24,'Lista Zespołów'!$A$4:$E$75,3,FALSE)</f>
        <v>0</v>
      </c>
      <c r="C24" s="54" t="s">
        <v>21</v>
      </c>
      <c r="D24" s="53">
        <f>VLOOKUP(J24,'Lista Zespołów'!$A$4:$E$75,3,FALSE)</f>
        <v>0</v>
      </c>
      <c r="F24" s="2" t="s">
        <v>22</v>
      </c>
      <c r="G24" s="63">
        <v>1</v>
      </c>
      <c r="H24" s="64" t="str">
        <f>$B$1&amp; 1</f>
        <v>H1</v>
      </c>
      <c r="I24" s="65" t="s">
        <v>21</v>
      </c>
      <c r="J24" s="64" t="str">
        <f>$B$1&amp; 6</f>
        <v>H6</v>
      </c>
    </row>
    <row r="25" spans="1:16" s="2" customFormat="1" ht="17.399999999999999" x14ac:dyDescent="0.3">
      <c r="A25" s="50">
        <v>2</v>
      </c>
      <c r="B25" s="53">
        <f>VLOOKUP(H25,'Lista Zespołów'!$A$4:$E$75,3,FALSE)</f>
        <v>0</v>
      </c>
      <c r="C25" s="54" t="s">
        <v>21</v>
      </c>
      <c r="D25" s="53">
        <f>VLOOKUP(J25,'Lista Zespołów'!$A$4:$E$75,3,FALSE)</f>
        <v>0</v>
      </c>
      <c r="F25" s="2" t="s">
        <v>22</v>
      </c>
      <c r="G25" s="63">
        <v>2</v>
      </c>
      <c r="H25" s="64" t="str">
        <f>$B$1&amp; 2</f>
        <v>H2</v>
      </c>
      <c r="I25" s="65" t="s">
        <v>21</v>
      </c>
      <c r="J25" s="64" t="str">
        <f>$B$1&amp; 5</f>
        <v>H5</v>
      </c>
    </row>
    <row r="26" spans="1:16" s="2" customFormat="1" ht="17.399999999999999" x14ac:dyDescent="0.3">
      <c r="A26" s="50">
        <v>3</v>
      </c>
      <c r="B26" s="53">
        <f>VLOOKUP(H26,'Lista Zespołów'!$A$4:$E$75,3,FALSE)</f>
        <v>0</v>
      </c>
      <c r="C26" s="54" t="s">
        <v>21</v>
      </c>
      <c r="D26" s="53">
        <f>VLOOKUP(J26,'Lista Zespołów'!$A$4:$E$75,3,FALSE)</f>
        <v>0</v>
      </c>
      <c r="F26" s="2" t="s">
        <v>22</v>
      </c>
      <c r="G26" s="63">
        <v>3</v>
      </c>
      <c r="H26" s="64" t="str">
        <f>$B$1&amp; 3</f>
        <v>H3</v>
      </c>
      <c r="I26" s="65" t="s">
        <v>21</v>
      </c>
      <c r="J26" s="66" t="str">
        <f>$B$1&amp; 4</f>
        <v>H4</v>
      </c>
    </row>
    <row r="27" spans="1:16" s="2" customFormat="1" ht="17.399999999999999" x14ac:dyDescent="0.3">
      <c r="A27"/>
      <c r="B27" s="53"/>
      <c r="C27"/>
      <c r="D27"/>
      <c r="G27" s="67"/>
      <c r="H27" s="68"/>
      <c r="I27" s="69"/>
      <c r="J27" s="68"/>
    </row>
    <row r="28" spans="1:16" ht="17.399999999999999" x14ac:dyDescent="0.3">
      <c r="A28" s="50">
        <v>4</v>
      </c>
      <c r="B28" s="53">
        <f>VLOOKUP(H28,'Lista Zespołów'!$A$4:$E$75,3,FALSE)</f>
        <v>0</v>
      </c>
      <c r="C28" s="54" t="s">
        <v>21</v>
      </c>
      <c r="D28" s="53">
        <f>VLOOKUP(J28,'Lista Zespołów'!$A$4:$E$75,3,FALSE)</f>
        <v>0</v>
      </c>
      <c r="F28" s="2" t="s">
        <v>22</v>
      </c>
      <c r="G28" s="63">
        <v>4</v>
      </c>
      <c r="H28" s="64" t="str">
        <f>$B$1&amp; 6</f>
        <v>H6</v>
      </c>
      <c r="I28" s="65" t="s">
        <v>21</v>
      </c>
      <c r="J28" s="64" t="str">
        <f>$B$1&amp; 4</f>
        <v>H4</v>
      </c>
    </row>
    <row r="29" spans="1:16" ht="17.399999999999999" x14ac:dyDescent="0.3">
      <c r="A29" s="50">
        <v>5</v>
      </c>
      <c r="B29" s="53">
        <f>VLOOKUP(H29,'Lista Zespołów'!$A$4:$E$75,3,FALSE)</f>
        <v>0</v>
      </c>
      <c r="C29" s="54" t="s">
        <v>21</v>
      </c>
      <c r="D29" s="53">
        <f>VLOOKUP(J29,'Lista Zespołów'!$A$4:$E$75,3,FALSE)</f>
        <v>0</v>
      </c>
      <c r="F29" s="2" t="s">
        <v>22</v>
      </c>
      <c r="G29" s="63">
        <v>5</v>
      </c>
      <c r="H29" s="64" t="str">
        <f>$B$1&amp; 5</f>
        <v>H5</v>
      </c>
      <c r="I29" s="65" t="s">
        <v>21</v>
      </c>
      <c r="J29" s="64" t="str">
        <f>$B$1&amp; 3</f>
        <v>H3</v>
      </c>
    </row>
    <row r="30" spans="1:16" ht="17.399999999999999" x14ac:dyDescent="0.3">
      <c r="A30" s="50">
        <v>6</v>
      </c>
      <c r="B30" s="53">
        <f>VLOOKUP(H30,'Lista Zespołów'!$A$4:$E$75,3,FALSE)</f>
        <v>0</v>
      </c>
      <c r="C30" s="54" t="s">
        <v>21</v>
      </c>
      <c r="D30" s="53">
        <f>VLOOKUP(J30,'Lista Zespołów'!$A$4:$E$75,3,FALSE)</f>
        <v>0</v>
      </c>
      <c r="F30" s="2" t="s">
        <v>22</v>
      </c>
      <c r="G30" s="70">
        <v>6</v>
      </c>
      <c r="H30" s="68" t="str">
        <f>$B$1&amp; 1</f>
        <v>H1</v>
      </c>
      <c r="I30" s="69" t="s">
        <v>21</v>
      </c>
      <c r="J30" s="68" t="str">
        <f>$B$1&amp; 2</f>
        <v>H2</v>
      </c>
    </row>
    <row r="31" spans="1:16" ht="17.399999999999999" x14ac:dyDescent="0.3">
      <c r="B31" s="53"/>
      <c r="G31" s="67"/>
      <c r="H31" s="68"/>
      <c r="I31" s="69"/>
      <c r="J31" s="68"/>
    </row>
    <row r="32" spans="1:16" ht="17.399999999999999" x14ac:dyDescent="0.3">
      <c r="A32" s="50">
        <v>7</v>
      </c>
      <c r="B32" s="53">
        <f>VLOOKUP(H32,'Lista Zespołów'!$A$4:$E$75,3,FALSE)</f>
        <v>0</v>
      </c>
      <c r="C32" s="54" t="s">
        <v>21</v>
      </c>
      <c r="D32" s="53">
        <f>VLOOKUP(J32,'Lista Zespołów'!$A$4:$E$75,3,FALSE)</f>
        <v>0</v>
      </c>
      <c r="F32" t="s">
        <v>22</v>
      </c>
      <c r="G32" s="63">
        <v>7</v>
      </c>
      <c r="H32" s="64" t="str">
        <f>$B$1&amp; 2</f>
        <v>H2</v>
      </c>
      <c r="I32" s="65" t="s">
        <v>21</v>
      </c>
      <c r="J32" s="64" t="str">
        <f>$B$1&amp; 6</f>
        <v>H6</v>
      </c>
    </row>
    <row r="33" spans="1:10" ht="17.399999999999999" x14ac:dyDescent="0.3">
      <c r="A33" s="50">
        <v>8</v>
      </c>
      <c r="B33" s="53">
        <f>VLOOKUP(H33,'Lista Zespołów'!$A$4:$E$75,3,FALSE)</f>
        <v>0</v>
      </c>
      <c r="C33" s="54" t="s">
        <v>21</v>
      </c>
      <c r="D33" s="53">
        <f>VLOOKUP(J33,'Lista Zespołów'!$A$4:$E$75,3,FALSE)</f>
        <v>0</v>
      </c>
      <c r="F33" t="s">
        <v>22</v>
      </c>
      <c r="G33" s="63">
        <v>8</v>
      </c>
      <c r="H33" s="64" t="str">
        <f>$B$1&amp; 3</f>
        <v>H3</v>
      </c>
      <c r="I33" s="65" t="s">
        <v>21</v>
      </c>
      <c r="J33" s="64" t="str">
        <f>$B$1&amp; 1</f>
        <v>H1</v>
      </c>
    </row>
    <row r="34" spans="1:10" ht="17.399999999999999" x14ac:dyDescent="0.3">
      <c r="A34" s="50">
        <v>9</v>
      </c>
      <c r="B34" s="53">
        <f>VLOOKUP(H34,'Lista Zespołów'!$A$4:$E$75,3,FALSE)</f>
        <v>0</v>
      </c>
      <c r="C34" s="54" t="s">
        <v>21</v>
      </c>
      <c r="D34" s="53">
        <f>VLOOKUP(J34,'Lista Zespołów'!$A$4:$E$75,3,FALSE)</f>
        <v>0</v>
      </c>
      <c r="F34" t="s">
        <v>22</v>
      </c>
      <c r="G34" s="70">
        <v>9</v>
      </c>
      <c r="H34" s="68" t="str">
        <f>$B$1&amp; 4</f>
        <v>H4</v>
      </c>
      <c r="I34" s="69" t="s">
        <v>21</v>
      </c>
      <c r="J34" s="68" t="str">
        <f>$B$1&amp; 5</f>
        <v>H5</v>
      </c>
    </row>
    <row r="35" spans="1:10" ht="17.399999999999999" x14ac:dyDescent="0.3">
      <c r="B35" s="53"/>
      <c r="G35" s="67"/>
      <c r="H35" s="68"/>
      <c r="I35" s="69"/>
      <c r="J35" s="68"/>
    </row>
    <row r="36" spans="1:10" ht="17.399999999999999" x14ac:dyDescent="0.3">
      <c r="A36" s="50">
        <v>10</v>
      </c>
      <c r="B36" s="53">
        <f>VLOOKUP(H36,'Lista Zespołów'!$A$4:$E$75,3,FALSE)</f>
        <v>0</v>
      </c>
      <c r="C36" s="54" t="s">
        <v>21</v>
      </c>
      <c r="D36" s="53">
        <f>VLOOKUP(J36,'Lista Zespołów'!$A$4:$E$75,3,FALSE)</f>
        <v>0</v>
      </c>
      <c r="F36" t="s">
        <v>22</v>
      </c>
      <c r="G36" s="70">
        <v>10</v>
      </c>
      <c r="H36" s="68" t="str">
        <f>$B$1&amp; 6</f>
        <v>H6</v>
      </c>
      <c r="I36" s="69" t="s">
        <v>21</v>
      </c>
      <c r="J36" s="68" t="str">
        <f>$B$1&amp; 5</f>
        <v>H5</v>
      </c>
    </row>
    <row r="37" spans="1:10" ht="17.399999999999999" x14ac:dyDescent="0.3">
      <c r="A37" s="50">
        <v>11</v>
      </c>
      <c r="B37" s="53">
        <f>VLOOKUP(H37,'Lista Zespołów'!$A$4:$E$75,3,FALSE)</f>
        <v>0</v>
      </c>
      <c r="C37" s="54" t="s">
        <v>21</v>
      </c>
      <c r="D37" s="53">
        <f>VLOOKUP(J37,'Lista Zespołów'!$A$4:$E$75,3,FALSE)</f>
        <v>0</v>
      </c>
      <c r="F37" t="s">
        <v>22</v>
      </c>
      <c r="G37" s="70">
        <v>11</v>
      </c>
      <c r="H37" s="68" t="str">
        <f>$B$1&amp; 1</f>
        <v>H1</v>
      </c>
      <c r="I37" s="69" t="s">
        <v>21</v>
      </c>
      <c r="J37" s="68" t="str">
        <f>$B$1&amp; 4</f>
        <v>H4</v>
      </c>
    </row>
    <row r="38" spans="1:10" ht="18" x14ac:dyDescent="0.35">
      <c r="A38" s="50">
        <v>12</v>
      </c>
      <c r="B38" s="53">
        <f>VLOOKUP(H38,'Lista Zespołów'!$A$4:$E$75,3,FALSE)</f>
        <v>0</v>
      </c>
      <c r="C38" s="56" t="s">
        <v>21</v>
      </c>
      <c r="D38" s="53">
        <f>VLOOKUP(J38,'Lista Zespołów'!$A$4:$E$75,3,FALSE)</f>
        <v>0</v>
      </c>
      <c r="F38" t="s">
        <v>22</v>
      </c>
      <c r="G38" s="70">
        <v>12</v>
      </c>
      <c r="H38" s="68" t="str">
        <f>$B$1&amp; 2</f>
        <v>H2</v>
      </c>
      <c r="I38" s="69" t="s">
        <v>21</v>
      </c>
      <c r="J38" s="68" t="str">
        <f>$B$1&amp; 3</f>
        <v>H3</v>
      </c>
    </row>
    <row r="39" spans="1:10" ht="17.399999999999999" x14ac:dyDescent="0.3">
      <c r="B39" s="53"/>
      <c r="G39" s="67"/>
      <c r="H39" s="68"/>
      <c r="I39" s="69"/>
      <c r="J39" s="68"/>
    </row>
    <row r="40" spans="1:10" ht="17.399999999999999" x14ac:dyDescent="0.3">
      <c r="A40" s="50">
        <v>13</v>
      </c>
      <c r="B40" s="53">
        <f>VLOOKUP(H40,'Lista Zespołów'!$A$4:$E$75,3,FALSE)</f>
        <v>0</v>
      </c>
      <c r="C40" s="54" t="s">
        <v>21</v>
      </c>
      <c r="D40" s="53">
        <f>VLOOKUP(J40,'Lista Zespołów'!$A$4:$E$75,3,FALSE)</f>
        <v>0</v>
      </c>
      <c r="F40" t="s">
        <v>22</v>
      </c>
      <c r="G40" s="70">
        <v>13</v>
      </c>
      <c r="H40" s="68" t="str">
        <f>$B$1&amp; 3</f>
        <v>H3</v>
      </c>
      <c r="I40" s="69" t="s">
        <v>21</v>
      </c>
      <c r="J40" s="68" t="str">
        <f>$B$1&amp; 6</f>
        <v>H6</v>
      </c>
    </row>
    <row r="41" spans="1:10" ht="18" x14ac:dyDescent="0.35">
      <c r="A41" s="50">
        <v>14</v>
      </c>
      <c r="B41" s="53">
        <f>VLOOKUP(H41,'Lista Zespołów'!$A$4:$E$75,3,FALSE)</f>
        <v>0</v>
      </c>
      <c r="C41" s="56" t="s">
        <v>21</v>
      </c>
      <c r="D41" s="53">
        <f>VLOOKUP(J41,'Lista Zespołów'!$A$4:$E$75,3,FALSE)</f>
        <v>0</v>
      </c>
      <c r="F41" t="s">
        <v>22</v>
      </c>
      <c r="G41" s="70">
        <v>14</v>
      </c>
      <c r="H41" s="68" t="str">
        <f>$B$1&amp; 4</f>
        <v>H4</v>
      </c>
      <c r="I41" s="69" t="s">
        <v>21</v>
      </c>
      <c r="J41" s="68" t="str">
        <f>$B$1&amp; 2</f>
        <v>H2</v>
      </c>
    </row>
    <row r="42" spans="1:10" ht="18" x14ac:dyDescent="0.35">
      <c r="A42" s="50">
        <v>15</v>
      </c>
      <c r="B42" s="53">
        <f>VLOOKUP(H42,'Lista Zespołów'!$A$4:$E$75,3,FALSE)</f>
        <v>0</v>
      </c>
      <c r="C42" s="58" t="s">
        <v>21</v>
      </c>
      <c r="D42" s="53">
        <f>VLOOKUP(J42,'Lista Zespołów'!$A$4:$E$75,3,FALSE)</f>
        <v>0</v>
      </c>
      <c r="F42" t="s">
        <v>22</v>
      </c>
      <c r="G42" s="70">
        <v>15</v>
      </c>
      <c r="H42" s="68" t="str">
        <f>$B$1&amp; 5</f>
        <v>H5</v>
      </c>
      <c r="I42" s="69" t="s">
        <v>21</v>
      </c>
      <c r="J42" s="68" t="str">
        <f>$B$1&amp; 1</f>
        <v>H1</v>
      </c>
    </row>
    <row r="43" spans="1:10" x14ac:dyDescent="0.3">
      <c r="B43" s="57"/>
      <c r="C43" s="57"/>
      <c r="D43" s="57"/>
    </row>
    <row r="44" spans="1:10" ht="18" x14ac:dyDescent="0.35">
      <c r="A44" s="50"/>
      <c r="B44" s="55"/>
      <c r="C44" s="56"/>
      <c r="D44" s="55"/>
      <c r="G44" s="50"/>
      <c r="H44" s="51"/>
      <c r="I44" s="52"/>
      <c r="J44" s="51"/>
    </row>
    <row r="45" spans="1:10" ht="18" x14ac:dyDescent="0.35">
      <c r="A45" s="50"/>
      <c r="B45" s="55"/>
      <c r="C45" s="56"/>
      <c r="D45" s="55"/>
      <c r="G45" s="50"/>
      <c r="H45" s="51"/>
      <c r="I45" s="52"/>
      <c r="J45" s="51"/>
    </row>
    <row r="46" spans="1:10" ht="18" x14ac:dyDescent="0.35">
      <c r="A46" s="50"/>
      <c r="B46" s="53"/>
      <c r="C46" s="54"/>
      <c r="D46" s="53"/>
      <c r="G46" s="50"/>
      <c r="H46" s="51"/>
      <c r="I46" s="52"/>
      <c r="J46" s="51"/>
    </row>
    <row r="48" spans="1:10" ht="18" x14ac:dyDescent="0.35">
      <c r="A48" s="50"/>
      <c r="B48" s="53"/>
      <c r="C48" s="54"/>
      <c r="D48" s="53"/>
      <c r="G48" s="50"/>
      <c r="H48" s="51"/>
      <c r="I48" s="52"/>
      <c r="J48" s="51"/>
    </row>
    <row r="49" spans="1:10" ht="18" x14ac:dyDescent="0.35">
      <c r="A49" s="50"/>
      <c r="B49" s="55"/>
      <c r="C49" s="56"/>
      <c r="D49" s="55"/>
      <c r="G49" s="50"/>
      <c r="H49" s="51"/>
      <c r="I49" s="52"/>
      <c r="J49" s="51"/>
    </row>
    <row r="50" spans="1:10" ht="18" x14ac:dyDescent="0.35">
      <c r="A50" s="50"/>
      <c r="B50" s="51"/>
      <c r="C50" s="52"/>
      <c r="D50" s="51"/>
      <c r="G50" s="50"/>
      <c r="H50" s="51"/>
      <c r="I50" s="52"/>
      <c r="J50" s="51"/>
    </row>
  </sheetData>
  <protectedRanges>
    <protectedRange password="CF7A" sqref="C16:D16" name="Rozstęp1_1"/>
  </protectedRanges>
  <mergeCells count="16">
    <mergeCell ref="K3:L9"/>
    <mergeCell ref="A12:N12"/>
    <mergeCell ref="C13:D13"/>
    <mergeCell ref="E13:F13"/>
    <mergeCell ref="G13:H13"/>
    <mergeCell ref="I13:J13"/>
    <mergeCell ref="K13:L13"/>
    <mergeCell ref="M13:N13"/>
    <mergeCell ref="O13:P13"/>
    <mergeCell ref="C14:D14"/>
    <mergeCell ref="E14:F14"/>
    <mergeCell ref="G14:H14"/>
    <mergeCell ref="I14:J14"/>
    <mergeCell ref="K14:L14"/>
    <mergeCell ref="M14:N14"/>
    <mergeCell ref="O14:P14"/>
  </mergeCells>
  <pageMargins left="0.70866141732283472" right="0.70866141732283472" top="0.74803149606299213" bottom="0.74803149606299213" header="0.31496062992125984" footer="0.31496062992125984"/>
  <pageSetup paperSize="9" scale="48" orientation="landscape" r:id="rId1"/>
  <headerFooter>
    <oddFooter>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15</vt:i4>
      </vt:variant>
      <vt:variant>
        <vt:lpstr>Zakresy nazwane</vt:lpstr>
      </vt:variant>
      <vt:variant>
        <vt:i4>49</vt:i4>
      </vt:variant>
    </vt:vector>
  </HeadingPairs>
  <TitlesOfParts>
    <vt:vector size="64" baseType="lpstr">
      <vt:lpstr>Lista Zespołów</vt:lpstr>
      <vt:lpstr>I Liga</vt:lpstr>
      <vt:lpstr>II Liga </vt:lpstr>
      <vt:lpstr>III Liga</vt:lpstr>
      <vt:lpstr>IV Liga </vt:lpstr>
      <vt:lpstr>V Liga</vt:lpstr>
      <vt:lpstr>VI Liga</vt:lpstr>
      <vt:lpstr>VII Liga</vt:lpstr>
      <vt:lpstr>VIII Liga</vt:lpstr>
      <vt:lpstr>Grupa I</vt:lpstr>
      <vt:lpstr>Grupa J</vt:lpstr>
      <vt:lpstr>Grupa K</vt:lpstr>
      <vt:lpstr>Grupa L</vt:lpstr>
      <vt:lpstr>ZGŁOSZENIA</vt:lpstr>
      <vt:lpstr>TABELA KOŃCOWA</vt:lpstr>
      <vt:lpstr>D</vt:lpstr>
      <vt:lpstr>'Grupa I'!Kryteria</vt:lpstr>
      <vt:lpstr>'Grupa J'!Kryteria</vt:lpstr>
      <vt:lpstr>'Grupa K'!Kryteria</vt:lpstr>
      <vt:lpstr>'Grupa L'!Kryteria</vt:lpstr>
      <vt:lpstr>'I Liga'!Kryteria</vt:lpstr>
      <vt:lpstr>'II Liga '!Kryteria</vt:lpstr>
      <vt:lpstr>'III Liga'!Kryteria</vt:lpstr>
      <vt:lpstr>'IV Liga '!Kryteria</vt:lpstr>
      <vt:lpstr>'V Liga'!Kryteria</vt:lpstr>
      <vt:lpstr>'VI Liga'!Kryteria</vt:lpstr>
      <vt:lpstr>'VII Liga'!Kryteria</vt:lpstr>
      <vt:lpstr>'VIII Liga'!Kryteria</vt:lpstr>
      <vt:lpstr>'Grupa I'!Obszar_wydruku</vt:lpstr>
      <vt:lpstr>'Grupa J'!Obszar_wydruku</vt:lpstr>
      <vt:lpstr>'Grupa K'!Obszar_wydruku</vt:lpstr>
      <vt:lpstr>'Grupa L'!Obszar_wydruku</vt:lpstr>
      <vt:lpstr>'I Liga'!Obszar_wydruku</vt:lpstr>
      <vt:lpstr>'II Liga '!Obszar_wydruku</vt:lpstr>
      <vt:lpstr>'III Liga'!Obszar_wydruku</vt:lpstr>
      <vt:lpstr>'IV Liga '!Obszar_wydruku</vt:lpstr>
      <vt:lpstr>'V Liga'!Obszar_wydruku</vt:lpstr>
      <vt:lpstr>'VI Liga'!Obszar_wydruku</vt:lpstr>
      <vt:lpstr>'VII Liga'!Obszar_wydruku</vt:lpstr>
      <vt:lpstr>'VIII Liga'!Obszar_wydruku</vt:lpstr>
      <vt:lpstr>'Grupa I'!Tytuły_wydruku</vt:lpstr>
      <vt:lpstr>'Grupa J'!Tytuły_wydruku</vt:lpstr>
      <vt:lpstr>'Grupa K'!Tytuły_wydruku</vt:lpstr>
      <vt:lpstr>'Grupa L'!Tytuły_wydruku</vt:lpstr>
      <vt:lpstr>'I Liga'!Tytuły_wydruku</vt:lpstr>
      <vt:lpstr>'II Liga '!Tytuły_wydruku</vt:lpstr>
      <vt:lpstr>'III Liga'!Tytuły_wydruku</vt:lpstr>
      <vt:lpstr>'IV Liga '!Tytuły_wydruku</vt:lpstr>
      <vt:lpstr>'V Liga'!Tytuły_wydruku</vt:lpstr>
      <vt:lpstr>'VI Liga'!Tytuły_wydruku</vt:lpstr>
      <vt:lpstr>'VII Liga'!Tytuły_wydruku</vt:lpstr>
      <vt:lpstr>'VIII Liga'!Tytuły_wydruku</vt:lpstr>
      <vt:lpstr>'Grupa I'!Wybieranie</vt:lpstr>
      <vt:lpstr>'Grupa J'!Wybieranie</vt:lpstr>
      <vt:lpstr>'Grupa K'!Wybieranie</vt:lpstr>
      <vt:lpstr>'Grupa L'!Wybieranie</vt:lpstr>
      <vt:lpstr>'I Liga'!Wybieranie</vt:lpstr>
      <vt:lpstr>'II Liga '!Wybieranie</vt:lpstr>
      <vt:lpstr>'III Liga'!Wybieranie</vt:lpstr>
      <vt:lpstr>'IV Liga '!Wybieranie</vt:lpstr>
      <vt:lpstr>'V Liga'!Wybieranie</vt:lpstr>
      <vt:lpstr>'VI Liga'!Wybieranie</vt:lpstr>
      <vt:lpstr>'VII Liga'!Wybieranie</vt:lpstr>
      <vt:lpstr>'VIII Liga'!Wybieranie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Dominik Stan</dc:creator>
  <cp:lastModifiedBy>Paweł Janus</cp:lastModifiedBy>
  <cp:lastPrinted>2017-04-01T13:45:30Z</cp:lastPrinted>
  <dcterms:created xsi:type="dcterms:W3CDTF">2015-01-29T08:59:49Z</dcterms:created>
  <dcterms:modified xsi:type="dcterms:W3CDTF">2022-03-27T17:23:12Z</dcterms:modified>
</cp:coreProperties>
</file>